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9120" activeTab="1"/>
  </bookViews>
  <sheets>
    <sheet name="erstkalk" sheetId="1" r:id="rId1"/>
    <sheet name="finanzierungsplan" sheetId="2" r:id="rId2"/>
    <sheet name="Baurechtskosten" sheetId="3" r:id="rId3"/>
    <sheet name="Nebenbaukosten" sheetId="4" r:id="rId4"/>
  </sheets>
  <definedNames>
    <definedName name="_xlnm.Print_Area" localSheetId="2">Baurechtskosten!$A$1:$E$18</definedName>
    <definedName name="_xlnm.Print_Area" localSheetId="0">erstkalk!$A$1:$F$63</definedName>
    <definedName name="_xlnm.Print_Area" localSheetId="1">finanzierungsplan!$A$1:$N$10</definedName>
    <definedName name="_xlnm.Print_Area" localSheetId="3">Nebenbaukosten!$A$1:$D$42</definedName>
  </definedNames>
  <calcPr calcId="145621"/>
</workbook>
</file>

<file path=xl/calcChain.xml><?xml version="1.0" encoding="utf-8"?>
<calcChain xmlns="http://schemas.openxmlformats.org/spreadsheetml/2006/main">
  <c r="EB15" i="1" l="1"/>
  <c r="EG15" i="1"/>
  <c r="DM14" i="1"/>
  <c r="DR14" i="1"/>
  <c r="DW14" i="1"/>
  <c r="EB14" i="1"/>
  <c r="EG14" i="1"/>
  <c r="D14" i="1"/>
  <c r="DW12" i="1"/>
  <c r="EB12" i="1"/>
  <c r="EG12" i="1"/>
  <c r="D65" i="1" l="1"/>
  <c r="BE26" i="1" l="1"/>
  <c r="EG4" i="1"/>
  <c r="EB4" i="1"/>
  <c r="DW4" i="1"/>
  <c r="DR4" i="1"/>
  <c r="DM4" i="1"/>
  <c r="DH4" i="1"/>
  <c r="DC4" i="1"/>
  <c r="CX4" i="1"/>
  <c r="CS4" i="1"/>
  <c r="CN4" i="1"/>
  <c r="CI4" i="1"/>
  <c r="CD4" i="1"/>
  <c r="BY4" i="1"/>
  <c r="BT4" i="1"/>
  <c r="BO4" i="1"/>
  <c r="BJ4" i="1"/>
  <c r="BE4" i="1"/>
  <c r="AZ4" i="1"/>
  <c r="AU4" i="1"/>
  <c r="AP4" i="1"/>
  <c r="AK4" i="1"/>
  <c r="AF4" i="1"/>
  <c r="AA4" i="1"/>
  <c r="V4" i="1"/>
  <c r="P4" i="1"/>
  <c r="J4" i="1"/>
  <c r="D39" i="1"/>
  <c r="EJ40" i="1"/>
  <c r="EJ28" i="1"/>
  <c r="EJ6" i="1"/>
  <c r="EJ5" i="1"/>
  <c r="EI4" i="1"/>
  <c r="D27" i="1"/>
  <c r="D26" i="1"/>
  <c r="D9" i="3"/>
  <c r="EJ4" i="1" l="1"/>
  <c r="O44" i="1"/>
  <c r="U44" i="1" s="1"/>
  <c r="Z44" i="1" s="1"/>
  <c r="AE44" i="1" s="1"/>
  <c r="AJ44" i="1" s="1"/>
  <c r="AO44" i="1" s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R44" i="1" s="1"/>
  <c r="CW44" i="1" s="1"/>
  <c r="DB44" i="1" s="1"/>
  <c r="DG44" i="1" s="1"/>
  <c r="DL44" i="1" s="1"/>
  <c r="DQ44" i="1" s="1"/>
  <c r="DV44" i="1" s="1"/>
  <c r="EA44" i="1" s="1"/>
  <c r="EF44" i="1" s="1"/>
  <c r="I44" i="1"/>
  <c r="EO53" i="1" l="1"/>
  <c r="EN53" i="1"/>
  <c r="EK53" i="1"/>
  <c r="EM53" i="1" s="1"/>
  <c r="EN49" i="1"/>
  <c r="EO49" i="1" s="1"/>
  <c r="EK49" i="1"/>
  <c r="EM49" i="1" s="1"/>
  <c r="EN44" i="1"/>
  <c r="EO44" i="1" s="1"/>
  <c r="EK44" i="1"/>
  <c r="EM44" i="1" s="1"/>
  <c r="EN39" i="1" l="1"/>
  <c r="EO39" i="1" s="1"/>
  <c r="EK39" i="1"/>
  <c r="EM39" i="1" s="1"/>
  <c r="EJ13" i="1"/>
  <c r="EF43" i="1"/>
  <c r="EF38" i="1"/>
  <c r="EH36" i="1"/>
  <c r="EH46" i="1" s="1"/>
  <c r="EH48" i="1" s="1"/>
  <c r="EF36" i="1"/>
  <c r="EG7" i="1"/>
  <c r="EF7" i="1"/>
  <c r="ED7" i="1"/>
  <c r="EA43" i="1"/>
  <c r="EA38" i="1"/>
  <c r="EC36" i="1"/>
  <c r="EC46" i="1" s="1"/>
  <c r="EC48" i="1" s="1"/>
  <c r="EA36" i="1"/>
  <c r="EB7" i="1"/>
  <c r="EB44" i="1" s="1"/>
  <c r="EB49" i="1" s="1"/>
  <c r="EB53" i="1" s="1"/>
  <c r="EA7" i="1"/>
  <c r="EB26" i="1" s="1"/>
  <c r="DY7" i="1"/>
  <c r="DV43" i="1"/>
  <c r="DV38" i="1"/>
  <c r="DX36" i="1"/>
  <c r="DX46" i="1" s="1"/>
  <c r="DX48" i="1" s="1"/>
  <c r="DV36" i="1"/>
  <c r="DW7" i="1"/>
  <c r="DV7" i="1"/>
  <c r="DT7" i="1"/>
  <c r="DQ43" i="1"/>
  <c r="DQ38" i="1"/>
  <c r="DS36" i="1"/>
  <c r="DS46" i="1" s="1"/>
  <c r="DS48" i="1" s="1"/>
  <c r="DQ36" i="1"/>
  <c r="DR7" i="1"/>
  <c r="DQ7" i="1"/>
  <c r="DR26" i="1" s="1"/>
  <c r="DO7" i="1"/>
  <c r="DL43" i="1"/>
  <c r="DL38" i="1"/>
  <c r="DN36" i="1"/>
  <c r="DN46" i="1" s="1"/>
  <c r="DN48" i="1" s="1"/>
  <c r="DL36" i="1"/>
  <c r="DM7" i="1"/>
  <c r="DM44" i="1" s="1"/>
  <c r="DM49" i="1" s="1"/>
  <c r="DM53" i="1" s="1"/>
  <c r="DL7" i="1"/>
  <c r="DJ7" i="1"/>
  <c r="DG43" i="1"/>
  <c r="DG38" i="1"/>
  <c r="DI36" i="1"/>
  <c r="DI46" i="1" s="1"/>
  <c r="DI48" i="1" s="1"/>
  <c r="DG36" i="1"/>
  <c r="DH7" i="1"/>
  <c r="DG7" i="1"/>
  <c r="DH26" i="1" s="1"/>
  <c r="DE7" i="1"/>
  <c r="DB43" i="1"/>
  <c r="DB38" i="1"/>
  <c r="DD36" i="1"/>
  <c r="DD46" i="1" s="1"/>
  <c r="DD48" i="1" s="1"/>
  <c r="DB36" i="1"/>
  <c r="DC7" i="1"/>
  <c r="DC44" i="1" s="1"/>
  <c r="DC49" i="1" s="1"/>
  <c r="DC53" i="1" s="1"/>
  <c r="DB7" i="1"/>
  <c r="CZ7" i="1"/>
  <c r="CW43" i="1"/>
  <c r="CW38" i="1"/>
  <c r="CY36" i="1"/>
  <c r="CY46" i="1" s="1"/>
  <c r="CY48" i="1" s="1"/>
  <c r="CW36" i="1"/>
  <c r="CX7" i="1"/>
  <c r="CX44" i="1" s="1"/>
  <c r="CX49" i="1" s="1"/>
  <c r="CX53" i="1" s="1"/>
  <c r="CW7" i="1"/>
  <c r="CX26" i="1" s="1"/>
  <c r="CU7" i="1"/>
  <c r="EG26" i="1" l="1"/>
  <c r="DW26" i="1"/>
  <c r="DM26" i="1"/>
  <c r="DC26" i="1"/>
  <c r="DR44" i="1"/>
  <c r="DR49" i="1" s="1"/>
  <c r="DR53" i="1" s="1"/>
  <c r="DH44" i="1"/>
  <c r="DH49" i="1" s="1"/>
  <c r="DH53" i="1" s="1"/>
  <c r="DW44" i="1"/>
  <c r="DW49" i="1" s="1"/>
  <c r="DW53" i="1" s="1"/>
  <c r="EG44" i="1"/>
  <c r="EG49" i="1" s="1"/>
  <c r="EG53" i="1" s="1"/>
  <c r="CY26" i="1"/>
  <c r="DD25" i="1"/>
  <c r="DN25" i="1"/>
  <c r="DX25" i="1"/>
  <c r="EH25" i="1"/>
  <c r="DN26" i="1"/>
  <c r="EH51" i="1"/>
  <c r="EC51" i="1"/>
  <c r="EC25" i="1"/>
  <c r="DX51" i="1"/>
  <c r="DS51" i="1"/>
  <c r="DS25" i="1"/>
  <c r="DN51" i="1"/>
  <c r="DI51" i="1"/>
  <c r="DI25" i="1"/>
  <c r="DD51" i="1"/>
  <c r="CY51" i="1"/>
  <c r="CY25" i="1"/>
  <c r="C7" i="1"/>
  <c r="CS7" i="1"/>
  <c r="CN7" i="1"/>
  <c r="CI7" i="1"/>
  <c r="CI44" i="1" s="1"/>
  <c r="CI49" i="1" s="1"/>
  <c r="CI53" i="1" s="1"/>
  <c r="CD7" i="1"/>
  <c r="CD44" i="1" s="1"/>
  <c r="CD49" i="1" s="1"/>
  <c r="CD53" i="1" s="1"/>
  <c r="CR36" i="1"/>
  <c r="CM36" i="1"/>
  <c r="CH36" i="1"/>
  <c r="CC36" i="1"/>
  <c r="BY7" i="1"/>
  <c r="BX36" i="1"/>
  <c r="BT7" i="1"/>
  <c r="BT44" i="1" s="1"/>
  <c r="BT49" i="1" s="1"/>
  <c r="BT53" i="1" s="1"/>
  <c r="BS36" i="1"/>
  <c r="BO7" i="1"/>
  <c r="BO44" i="1" s="1"/>
  <c r="BO49" i="1" s="1"/>
  <c r="BO53" i="1" s="1"/>
  <c r="BN36" i="1"/>
  <c r="BJ7" i="1"/>
  <c r="BJ44" i="1" s="1"/>
  <c r="BJ49" i="1" s="1"/>
  <c r="BJ53" i="1" s="1"/>
  <c r="BI36" i="1"/>
  <c r="BD36" i="1"/>
  <c r="AZ7" i="1"/>
  <c r="AZ44" i="1" s="1"/>
  <c r="AZ49" i="1" s="1"/>
  <c r="AZ53" i="1" s="1"/>
  <c r="AY36" i="1"/>
  <c r="AU7" i="1"/>
  <c r="AU44" i="1" s="1"/>
  <c r="AU49" i="1" s="1"/>
  <c r="AU53" i="1" s="1"/>
  <c r="AT36" i="1"/>
  <c r="D43" i="1"/>
  <c r="CN43" i="1" s="1"/>
  <c r="E42" i="1"/>
  <c r="CR7" i="1"/>
  <c r="CS26" i="1" s="1"/>
  <c r="CM7" i="1"/>
  <c r="CN26" i="1" s="1"/>
  <c r="CH7" i="1"/>
  <c r="CI26" i="1" s="1"/>
  <c r="CC7" i="1"/>
  <c r="CD26" i="1" s="1"/>
  <c r="BX7" i="1"/>
  <c r="BY26" i="1" s="1"/>
  <c r="BS7" i="1"/>
  <c r="BT26" i="1" s="1"/>
  <c r="BN7" i="1"/>
  <c r="BO26" i="1" s="1"/>
  <c r="BI7" i="1"/>
  <c r="BJ26" i="1" s="1"/>
  <c r="BD7" i="1"/>
  <c r="AY7" i="1"/>
  <c r="AT7" i="1"/>
  <c r="AU26" i="1" s="1"/>
  <c r="O7" i="1"/>
  <c r="P26" i="1" s="1"/>
  <c r="I7" i="1"/>
  <c r="EK37" i="1"/>
  <c r="AK7" i="1"/>
  <c r="AK44" i="1" s="1"/>
  <c r="AK49" i="1" s="1"/>
  <c r="AK53" i="1" s="1"/>
  <c r="AF7" i="1"/>
  <c r="AF44" i="1" s="1"/>
  <c r="AF49" i="1" s="1"/>
  <c r="AF53" i="1" s="1"/>
  <c r="P7" i="1"/>
  <c r="P44" i="1" s="1"/>
  <c r="P49" i="1" s="1"/>
  <c r="P53" i="1" s="1"/>
  <c r="J7" i="1"/>
  <c r="AP7" i="1"/>
  <c r="AP44" i="1" s="1"/>
  <c r="AP49" i="1" s="1"/>
  <c r="AP53" i="1" s="1"/>
  <c r="EK47" i="1"/>
  <c r="EK41" i="1"/>
  <c r="EM41" i="1" s="1"/>
  <c r="EK40" i="1"/>
  <c r="AO36" i="1"/>
  <c r="AJ36" i="1"/>
  <c r="AE36" i="1"/>
  <c r="AF43" i="1"/>
  <c r="Z36" i="1"/>
  <c r="AA43" i="1"/>
  <c r="U36" i="1"/>
  <c r="V43" i="1"/>
  <c r="O36" i="1"/>
  <c r="P43" i="1"/>
  <c r="I36" i="1"/>
  <c r="J43" i="1"/>
  <c r="BE7" i="1"/>
  <c r="BE44" i="1" s="1"/>
  <c r="BE49" i="1" s="1"/>
  <c r="BE53" i="1" s="1"/>
  <c r="AA7" i="1"/>
  <c r="V7" i="1"/>
  <c r="V44" i="1" s="1"/>
  <c r="V49" i="1" s="1"/>
  <c r="V53" i="1" s="1"/>
  <c r="EL4" i="1"/>
  <c r="CT36" i="1"/>
  <c r="CR43" i="1"/>
  <c r="CR38" i="1"/>
  <c r="CP7" i="1"/>
  <c r="CO36" i="1"/>
  <c r="CM43" i="1"/>
  <c r="CM38" i="1"/>
  <c r="CK7" i="1"/>
  <c r="CJ36" i="1"/>
  <c r="CH43" i="1"/>
  <c r="CH38" i="1"/>
  <c r="CF7" i="1"/>
  <c r="CE36" i="1"/>
  <c r="CC43" i="1"/>
  <c r="CC38" i="1"/>
  <c r="CA7" i="1"/>
  <c r="BZ36" i="1"/>
  <c r="BX43" i="1"/>
  <c r="BX38" i="1"/>
  <c r="BV7" i="1"/>
  <c r="BU36" i="1"/>
  <c r="BS43" i="1"/>
  <c r="BS38" i="1"/>
  <c r="BQ7" i="1"/>
  <c r="BP36" i="1"/>
  <c r="BN43" i="1"/>
  <c r="BN38" i="1"/>
  <c r="BL7" i="1"/>
  <c r="BK36" i="1"/>
  <c r="BI43" i="1"/>
  <c r="BI38" i="1"/>
  <c r="BG7" i="1"/>
  <c r="BF36" i="1"/>
  <c r="BD43" i="1"/>
  <c r="BD38" i="1"/>
  <c r="BB7" i="1"/>
  <c r="BA36" i="1"/>
  <c r="AY43" i="1"/>
  <c r="AY38" i="1"/>
  <c r="AW7" i="1"/>
  <c r="D6" i="1"/>
  <c r="EL6" i="1" s="1"/>
  <c r="A7" i="1"/>
  <c r="D42" i="1" s="1"/>
  <c r="AO7" i="1"/>
  <c r="AP26" i="1" s="1"/>
  <c r="AJ7" i="1"/>
  <c r="AK26" i="1" s="1"/>
  <c r="AV36" i="1"/>
  <c r="AT43" i="1"/>
  <c r="AT38" i="1"/>
  <c r="AR7" i="1"/>
  <c r="AQ36" i="1"/>
  <c r="AO43" i="1"/>
  <c r="AO38" i="1"/>
  <c r="AM7" i="1"/>
  <c r="R46" i="1"/>
  <c r="R48" i="1" s="1"/>
  <c r="R51" i="1" s="1"/>
  <c r="L46" i="1"/>
  <c r="L48" i="1" s="1"/>
  <c r="AE7" i="1"/>
  <c r="AF26" i="1" s="1"/>
  <c r="Z7" i="1"/>
  <c r="AA26" i="1" s="1"/>
  <c r="U7" i="1"/>
  <c r="V26" i="1" s="1"/>
  <c r="D37" i="1"/>
  <c r="F46" i="1"/>
  <c r="F48" i="1" s="1"/>
  <c r="F51" i="1" s="1"/>
  <c r="EN55" i="1"/>
  <c r="EN47" i="1"/>
  <c r="EO47" i="1" s="1"/>
  <c r="EN43" i="1"/>
  <c r="EO43" i="1" s="1"/>
  <c r="EN42" i="1"/>
  <c r="EO42" i="1" s="1"/>
  <c r="EN41" i="1"/>
  <c r="EO41" i="1" s="1"/>
  <c r="EN40" i="1"/>
  <c r="EO40" i="1" s="1"/>
  <c r="EN38" i="1"/>
  <c r="EO38" i="1" s="1"/>
  <c r="EN37" i="1"/>
  <c r="EO37" i="1" s="1"/>
  <c r="EN36" i="1"/>
  <c r="EO36" i="1" s="1"/>
  <c r="AL36" i="1"/>
  <c r="AG36" i="1"/>
  <c r="AB36" i="1"/>
  <c r="W36" i="1"/>
  <c r="Q36" i="1"/>
  <c r="K36" i="1"/>
  <c r="I37" i="1"/>
  <c r="O37" i="1"/>
  <c r="AJ43" i="1"/>
  <c r="AJ38" i="1"/>
  <c r="AH7" i="1"/>
  <c r="EM47" i="1"/>
  <c r="EM40" i="1"/>
  <c r="EM37" i="1"/>
  <c r="EL5" i="1"/>
  <c r="EK4" i="1"/>
  <c r="AE43" i="1"/>
  <c r="AE38" i="1"/>
  <c r="AC7" i="1"/>
  <c r="EL47" i="1"/>
  <c r="EL40" i="1"/>
  <c r="EK29" i="1"/>
  <c r="EK18" i="1"/>
  <c r="EJ17" i="1"/>
  <c r="EK17" i="1" s="1"/>
  <c r="EJ16" i="1"/>
  <c r="EK16" i="1" s="1"/>
  <c r="I38" i="1"/>
  <c r="I43" i="1"/>
  <c r="O38" i="1"/>
  <c r="O43" i="1"/>
  <c r="U38" i="1"/>
  <c r="U43" i="1"/>
  <c r="Z38" i="1"/>
  <c r="Z43" i="1"/>
  <c r="X7" i="1"/>
  <c r="S7" i="1"/>
  <c r="M7" i="1"/>
  <c r="G7" i="1"/>
  <c r="AZ26" i="1" l="1"/>
  <c r="J26" i="1"/>
  <c r="AK43" i="1"/>
  <c r="D66" i="1"/>
  <c r="EJ7" i="1"/>
  <c r="DI26" i="1"/>
  <c r="EC26" i="1"/>
  <c r="D15" i="1"/>
  <c r="B7" i="4"/>
  <c r="DS26" i="1"/>
  <c r="D38" i="1"/>
  <c r="CI38" i="1" s="1"/>
  <c r="AP43" i="1"/>
  <c r="AP38" i="1"/>
  <c r="DD26" i="1"/>
  <c r="DX26" i="1"/>
  <c r="EH26" i="1"/>
  <c r="AQ25" i="1"/>
  <c r="Q25" i="1"/>
  <c r="P37" i="1"/>
  <c r="BF25" i="1"/>
  <c r="BP25" i="1"/>
  <c r="BZ25" i="1"/>
  <c r="CJ25" i="1"/>
  <c r="CT25" i="1"/>
  <c r="AU43" i="1"/>
  <c r="AZ43" i="1"/>
  <c r="BE43" i="1"/>
  <c r="BJ43" i="1"/>
  <c r="BO43" i="1"/>
  <c r="BT43" i="1"/>
  <c r="BY43" i="1"/>
  <c r="CD43" i="1"/>
  <c r="CI43" i="1"/>
  <c r="DW38" i="1"/>
  <c r="CN44" i="1"/>
  <c r="CN49" i="1" s="1"/>
  <c r="CN53" i="1" s="1"/>
  <c r="D44" i="1"/>
  <c r="D49" i="1" s="1"/>
  <c r="D53" i="1" s="1"/>
  <c r="W25" i="1"/>
  <c r="AG25" i="1"/>
  <c r="AL25" i="1"/>
  <c r="AA44" i="1"/>
  <c r="J44" i="1"/>
  <c r="J49" i="1" s="1"/>
  <c r="J53" i="1" s="1"/>
  <c r="J37" i="1"/>
  <c r="AV25" i="1"/>
  <c r="BA25" i="1"/>
  <c r="BK25" i="1"/>
  <c r="BU25" i="1"/>
  <c r="CE25" i="1"/>
  <c r="CO25" i="1"/>
  <c r="BY44" i="1"/>
  <c r="BY49" i="1" s="1"/>
  <c r="BY53" i="1" s="1"/>
  <c r="BZ28" i="1"/>
  <c r="CS44" i="1"/>
  <c r="CS49" i="1" s="1"/>
  <c r="CS53" i="1" s="1"/>
  <c r="CS43" i="1"/>
  <c r="DR43" i="1"/>
  <c r="DM43" i="1"/>
  <c r="EG43" i="1"/>
  <c r="EB43" i="1"/>
  <c r="DW43" i="1"/>
  <c r="DH43" i="1"/>
  <c r="DC43" i="1"/>
  <c r="CX43" i="1"/>
  <c r="EN46" i="1"/>
  <c r="EO46" i="1" s="1"/>
  <c r="EB42" i="1"/>
  <c r="DM42" i="1"/>
  <c r="DH42" i="1"/>
  <c r="CX42" i="1"/>
  <c r="EG42" i="1"/>
  <c r="DW42" i="1"/>
  <c r="DR42" i="1"/>
  <c r="DC42" i="1"/>
  <c r="L51" i="1"/>
  <c r="EN51" i="1" s="1"/>
  <c r="EO51" i="1" s="1"/>
  <c r="EN48" i="1"/>
  <c r="EO48" i="1" s="1"/>
  <c r="EK36" i="1"/>
  <c r="EM36" i="1" s="1"/>
  <c r="D7" i="1"/>
  <c r="E43" i="1"/>
  <c r="E38" i="1"/>
  <c r="U37" i="1"/>
  <c r="CI42" i="1"/>
  <c r="CS42" i="1"/>
  <c r="CN42" i="1"/>
  <c r="CD42" i="1"/>
  <c r="BT42" i="1"/>
  <c r="BJ42" i="1"/>
  <c r="AZ42" i="1"/>
  <c r="AP42" i="1"/>
  <c r="AK42" i="1"/>
  <c r="AF42" i="1"/>
  <c r="AA42" i="1"/>
  <c r="V42" i="1"/>
  <c r="P42" i="1"/>
  <c r="J42" i="1"/>
  <c r="BO42" i="1"/>
  <c r="AU42" i="1"/>
  <c r="BY42" i="1"/>
  <c r="BE42" i="1"/>
  <c r="DW27" i="1" l="1"/>
  <c r="EG27" i="1"/>
  <c r="EB27" i="1"/>
  <c r="DM38" i="1"/>
  <c r="AZ38" i="1"/>
  <c r="EJ25" i="1"/>
  <c r="EK25" i="1" s="1"/>
  <c r="CN38" i="1"/>
  <c r="AA49" i="1"/>
  <c r="EJ49" i="1" s="1"/>
  <c r="EL49" i="1" s="1"/>
  <c r="EJ44" i="1"/>
  <c r="EL44" i="1" s="1"/>
  <c r="EJ43" i="1"/>
  <c r="EL43" i="1" s="1"/>
  <c r="EJ26" i="1"/>
  <c r="EK26" i="1" s="1"/>
  <c r="CX38" i="1"/>
  <c r="EG38" i="1"/>
  <c r="AA38" i="1"/>
  <c r="BT38" i="1"/>
  <c r="V38" i="1"/>
  <c r="EJ42" i="1"/>
  <c r="EL42" i="1" s="1"/>
  <c r="BE38" i="1"/>
  <c r="DH38" i="1"/>
  <c r="DR38" i="1"/>
  <c r="DC38" i="1"/>
  <c r="EB38" i="1"/>
  <c r="CS38" i="1"/>
  <c r="P38" i="1"/>
  <c r="AK38" i="1"/>
  <c r="BJ38" i="1"/>
  <c r="CD38" i="1"/>
  <c r="J38" i="1"/>
  <c r="AF38" i="1"/>
  <c r="AU38" i="1"/>
  <c r="BY38" i="1"/>
  <c r="C36" i="4"/>
  <c r="C20" i="4"/>
  <c r="D18" i="4"/>
  <c r="D21" i="4"/>
  <c r="D32" i="4"/>
  <c r="C12" i="4"/>
  <c r="C30" i="4"/>
  <c r="C16" i="4"/>
  <c r="C23" i="4"/>
  <c r="D28" i="4"/>
  <c r="C28" i="4" s="1"/>
  <c r="C22" i="4"/>
  <c r="D34" i="4"/>
  <c r="C14" i="4"/>
  <c r="C29" i="4"/>
  <c r="C11" i="4"/>
  <c r="C24" i="4"/>
  <c r="C13" i="4"/>
  <c r="D19" i="4"/>
  <c r="C26" i="4"/>
  <c r="BO38" i="1"/>
  <c r="AA53" i="1"/>
  <c r="BU26" i="1"/>
  <c r="BA26" i="1"/>
  <c r="AV26" i="1"/>
  <c r="K25" i="1"/>
  <c r="AG26" i="1"/>
  <c r="CO26" i="1"/>
  <c r="CJ26" i="1"/>
  <c r="BP26" i="1"/>
  <c r="Q26" i="1"/>
  <c r="AQ26" i="1"/>
  <c r="AB25" i="1"/>
  <c r="E14" i="1"/>
  <c r="DD14" i="1" s="1"/>
  <c r="DC14" i="1" s="1"/>
  <c r="DR27" i="1"/>
  <c r="DH27" i="1"/>
  <c r="CX27" i="1"/>
  <c r="CN27" i="1"/>
  <c r="CO27" i="1" s="1"/>
  <c r="CD27" i="1"/>
  <c r="CE27" i="1" s="1"/>
  <c r="BT27" i="1"/>
  <c r="BU27" i="1" s="1"/>
  <c r="BJ27" i="1"/>
  <c r="BK27" i="1" s="1"/>
  <c r="AZ27" i="1"/>
  <c r="BA27" i="1" s="1"/>
  <c r="AP27" i="1"/>
  <c r="AQ27" i="1" s="1"/>
  <c r="AF27" i="1"/>
  <c r="AG27" i="1" s="1"/>
  <c r="V27" i="1"/>
  <c r="W27" i="1" s="1"/>
  <c r="J27" i="1"/>
  <c r="K27" i="1" s="1"/>
  <c r="DM27" i="1"/>
  <c r="DC27" i="1"/>
  <c r="CS27" i="1"/>
  <c r="CT27" i="1" s="1"/>
  <c r="CI27" i="1"/>
  <c r="CJ27" i="1" s="1"/>
  <c r="BY27" i="1"/>
  <c r="BZ27" i="1" s="1"/>
  <c r="BO27" i="1"/>
  <c r="BP27" i="1" s="1"/>
  <c r="BE27" i="1"/>
  <c r="BF27" i="1" s="1"/>
  <c r="AU27" i="1"/>
  <c r="AV27" i="1" s="1"/>
  <c r="AK27" i="1"/>
  <c r="AL27" i="1" s="1"/>
  <c r="AA27" i="1"/>
  <c r="P27" i="1"/>
  <c r="Q27" i="1" s="1"/>
  <c r="CE26" i="1"/>
  <c r="BK26" i="1"/>
  <c r="K26" i="1"/>
  <c r="AL26" i="1"/>
  <c r="W26" i="1"/>
  <c r="BE39" i="1"/>
  <c r="AU39" i="1"/>
  <c r="AK39" i="1"/>
  <c r="AA39" i="1"/>
  <c r="AZ39" i="1"/>
  <c r="AP39" i="1"/>
  <c r="AF39" i="1"/>
  <c r="J39" i="1"/>
  <c r="P39" i="1"/>
  <c r="BJ39" i="1"/>
  <c r="BT39" i="1"/>
  <c r="CD39" i="1"/>
  <c r="CN39" i="1"/>
  <c r="CX39" i="1"/>
  <c r="DH39" i="1"/>
  <c r="DR39" i="1"/>
  <c r="EB39" i="1"/>
  <c r="V39" i="1"/>
  <c r="BO39" i="1"/>
  <c r="BY39" i="1"/>
  <c r="CI39" i="1"/>
  <c r="CS39" i="1"/>
  <c r="DC39" i="1"/>
  <c r="DM39" i="1"/>
  <c r="DW39" i="1"/>
  <c r="EG39" i="1"/>
  <c r="CT26" i="1"/>
  <c r="BZ26" i="1"/>
  <c r="BF26" i="1"/>
  <c r="AB26" i="1"/>
  <c r="EL7" i="1"/>
  <c r="E15" i="1"/>
  <c r="C15" i="1"/>
  <c r="EK42" i="1"/>
  <c r="EM42" i="1" s="1"/>
  <c r="E27" i="1"/>
  <c r="E25" i="1"/>
  <c r="E26" i="1"/>
  <c r="V37" i="1"/>
  <c r="Z37" i="1"/>
  <c r="CT46" i="1"/>
  <c r="CT48" i="1" s="1"/>
  <c r="CO46" i="1"/>
  <c r="CO48" i="1" s="1"/>
  <c r="CJ46" i="1"/>
  <c r="CJ48" i="1" s="1"/>
  <c r="BZ46" i="1"/>
  <c r="BZ48" i="1" s="1"/>
  <c r="CE46" i="1"/>
  <c r="CE48" i="1" s="1"/>
  <c r="BP46" i="1"/>
  <c r="BP48" i="1" s="1"/>
  <c r="AV46" i="1"/>
  <c r="AV48" i="1" s="1"/>
  <c r="AG46" i="1"/>
  <c r="AG48" i="1" s="1"/>
  <c r="K46" i="1"/>
  <c r="K48" i="1" s="1"/>
  <c r="AB46" i="1"/>
  <c r="AB48" i="1" s="1"/>
  <c r="Q46" i="1"/>
  <c r="Q48" i="1" s="1"/>
  <c r="BU46" i="1"/>
  <c r="BU48" i="1" s="1"/>
  <c r="BA46" i="1"/>
  <c r="BA48" i="1" s="1"/>
  <c r="W46" i="1"/>
  <c r="W48" i="1" s="1"/>
  <c r="E46" i="1"/>
  <c r="E48" i="1" s="1"/>
  <c r="W14" i="1" l="1"/>
  <c r="V14" i="1" s="1"/>
  <c r="AV14" i="1"/>
  <c r="AU14" i="1" s="1"/>
  <c r="AL14" i="1"/>
  <c r="AK14" i="1" s="1"/>
  <c r="CO14" i="1"/>
  <c r="CN14" i="1" s="1"/>
  <c r="EH14" i="1"/>
  <c r="AB27" i="1"/>
  <c r="EJ27" i="1"/>
  <c r="EJ53" i="1"/>
  <c r="EL53" i="1" s="1"/>
  <c r="DS14" i="1"/>
  <c r="AB14" i="1"/>
  <c r="AA14" i="1" s="1"/>
  <c r="AQ14" i="1"/>
  <c r="AP14" i="1" s="1"/>
  <c r="BZ14" i="1"/>
  <c r="BY14" i="1" s="1"/>
  <c r="BU14" i="1"/>
  <c r="BT14" i="1" s="1"/>
  <c r="BF14" i="1"/>
  <c r="BE14" i="1" s="1"/>
  <c r="CY14" i="1"/>
  <c r="CX14" i="1" s="1"/>
  <c r="EC14" i="1"/>
  <c r="EJ38" i="1"/>
  <c r="EL38" i="1" s="1"/>
  <c r="EJ39" i="1"/>
  <c r="EL39" i="1" s="1"/>
  <c r="C39" i="4"/>
  <c r="D39" i="4"/>
  <c r="F39" i="4" s="1"/>
  <c r="K14" i="1"/>
  <c r="J14" i="1" s="1"/>
  <c r="AG14" i="1"/>
  <c r="AF14" i="1" s="1"/>
  <c r="Q14" i="1"/>
  <c r="P14" i="1" s="1"/>
  <c r="BP14" i="1"/>
  <c r="BO14" i="1" s="1"/>
  <c r="CT14" i="1"/>
  <c r="CS14" i="1" s="1"/>
  <c r="BK14" i="1"/>
  <c r="BJ14" i="1" s="1"/>
  <c r="CJ14" i="1"/>
  <c r="CI14" i="1" s="1"/>
  <c r="BA14" i="1"/>
  <c r="AZ14" i="1" s="1"/>
  <c r="CE14" i="1"/>
  <c r="CD14" i="1" s="1"/>
  <c r="DI14" i="1"/>
  <c r="DH14" i="1" s="1"/>
  <c r="DX14" i="1"/>
  <c r="DN14" i="1"/>
  <c r="D14" i="3"/>
  <c r="DD27" i="1"/>
  <c r="DX27" i="1"/>
  <c r="DI27" i="1"/>
  <c r="J10" i="2"/>
  <c r="EC27" i="1"/>
  <c r="D16" i="3"/>
  <c r="D12" i="1" s="1"/>
  <c r="E12" i="1" s="1"/>
  <c r="DN27" i="1"/>
  <c r="EH27" i="1"/>
  <c r="J9" i="2"/>
  <c r="CY27" i="1"/>
  <c r="DS27" i="1"/>
  <c r="DN15" i="1"/>
  <c r="DM15" i="1" s="1"/>
  <c r="EC15" i="1"/>
  <c r="DX15" i="1"/>
  <c r="DW15" i="1" s="1"/>
  <c r="DV15" i="1" s="1"/>
  <c r="DS15" i="1"/>
  <c r="DR15" i="1" s="1"/>
  <c r="DI15" i="1"/>
  <c r="DH15" i="1" s="1"/>
  <c r="CY15" i="1"/>
  <c r="CX15" i="1" s="1"/>
  <c r="EH15" i="1"/>
  <c r="DD15" i="1"/>
  <c r="DC15" i="1" s="1"/>
  <c r="DB15" i="1" s="1"/>
  <c r="W51" i="1"/>
  <c r="BU51" i="1"/>
  <c r="Q51" i="1"/>
  <c r="EK38" i="1"/>
  <c r="EM38" i="1" s="1"/>
  <c r="AL46" i="1"/>
  <c r="K51" i="1"/>
  <c r="AV51" i="1"/>
  <c r="BP51" i="1"/>
  <c r="BZ51" i="1"/>
  <c r="CO51" i="1"/>
  <c r="AA37" i="1"/>
  <c r="AE37" i="1"/>
  <c r="EK43" i="1"/>
  <c r="EM43" i="1" s="1"/>
  <c r="CJ15" i="1"/>
  <c r="CI15" i="1" s="1"/>
  <c r="CH15" i="1" s="1"/>
  <c r="BF15" i="1"/>
  <c r="BE15" i="1" s="1"/>
  <c r="BA15" i="1"/>
  <c r="AZ15" i="1" s="1"/>
  <c r="BZ15" i="1"/>
  <c r="BY15" i="1" s="1"/>
  <c r="BP15" i="1"/>
  <c r="BO15" i="1" s="1"/>
  <c r="AV15" i="1"/>
  <c r="AU15" i="1" s="1"/>
  <c r="CT15" i="1"/>
  <c r="CS15" i="1" s="1"/>
  <c r="CR15" i="1" s="1"/>
  <c r="CO15" i="1"/>
  <c r="CN15" i="1" s="1"/>
  <c r="CE15" i="1"/>
  <c r="CD15" i="1" s="1"/>
  <c r="CC15" i="1" s="1"/>
  <c r="BU15" i="1"/>
  <c r="BT15" i="1" s="1"/>
  <c r="BK15" i="1"/>
  <c r="BJ15" i="1" s="1"/>
  <c r="AL15" i="1"/>
  <c r="AK15" i="1" s="1"/>
  <c r="Q15" i="1"/>
  <c r="P15" i="1" s="1"/>
  <c r="O15" i="1" s="1"/>
  <c r="AQ15" i="1"/>
  <c r="AP15" i="1" s="1"/>
  <c r="AB15" i="1"/>
  <c r="AA15" i="1" s="1"/>
  <c r="AG15" i="1"/>
  <c r="AF15" i="1" s="1"/>
  <c r="AE15" i="1" s="1"/>
  <c r="W15" i="1"/>
  <c r="V15" i="1" s="1"/>
  <c r="K15" i="1"/>
  <c r="J15" i="1" s="1"/>
  <c r="E51" i="1"/>
  <c r="BA51" i="1"/>
  <c r="AQ46" i="1"/>
  <c r="AQ48" i="1" s="1"/>
  <c r="AB51" i="1"/>
  <c r="BK46" i="1"/>
  <c r="BK48" i="1" s="1"/>
  <c r="AG51" i="1"/>
  <c r="BF46" i="1"/>
  <c r="BF48" i="1" s="1"/>
  <c r="CE51" i="1"/>
  <c r="CJ51" i="1"/>
  <c r="CT51" i="1"/>
  <c r="AO15" i="1" l="1"/>
  <c r="AJ15" i="1"/>
  <c r="BS15" i="1"/>
  <c r="CW15" i="1"/>
  <c r="DQ15" i="1"/>
  <c r="U15" i="1"/>
  <c r="CM15" i="1"/>
  <c r="AT15" i="1"/>
  <c r="BX15" i="1"/>
  <c r="BD15" i="1"/>
  <c r="EJ14" i="1"/>
  <c r="EK14" i="1" s="1"/>
  <c r="EJ15" i="1"/>
  <c r="I15" i="1"/>
  <c r="BI15" i="1"/>
  <c r="BN15" i="1"/>
  <c r="AY15" i="1"/>
  <c r="DG15" i="1"/>
  <c r="DL15" i="1"/>
  <c r="EF15" i="1"/>
  <c r="EA15" i="1"/>
  <c r="D19" i="1"/>
  <c r="D52" i="1" s="1"/>
  <c r="E28" i="1"/>
  <c r="BK51" i="1"/>
  <c r="K12" i="1"/>
  <c r="E19" i="1"/>
  <c r="BF51" i="1"/>
  <c r="AQ51" i="1"/>
  <c r="Z15" i="1"/>
  <c r="AF37" i="1"/>
  <c r="AJ37" i="1"/>
  <c r="AL48" i="1"/>
  <c r="EK46" i="1"/>
  <c r="EM46" i="1" s="1"/>
  <c r="E52" i="1" l="1"/>
  <c r="E55" i="1" s="1"/>
  <c r="D24" i="1"/>
  <c r="D36" i="1" s="1"/>
  <c r="F52" i="1"/>
  <c r="F55" i="1" s="1"/>
  <c r="EO55" i="1" s="1"/>
  <c r="D30" i="1"/>
  <c r="EK15" i="1"/>
  <c r="AK37" i="1"/>
  <c r="AO37" i="1"/>
  <c r="EK48" i="1"/>
  <c r="EM48" i="1" s="1"/>
  <c r="AL51" i="1"/>
  <c r="EK51" i="1" s="1"/>
  <c r="EM51" i="1" s="1"/>
  <c r="Q12" i="1"/>
  <c r="J12" i="1"/>
  <c r="K19" i="1"/>
  <c r="D41" i="1" l="1"/>
  <c r="D48" i="1" s="1"/>
  <c r="E24" i="1"/>
  <c r="E30" i="1" s="1"/>
  <c r="J19" i="1"/>
  <c r="W12" i="1"/>
  <c r="P12" i="1"/>
  <c r="Q19" i="1"/>
  <c r="AP37" i="1"/>
  <c r="AT37" i="1"/>
  <c r="J24" i="1" l="1"/>
  <c r="J52" i="1"/>
  <c r="D46" i="1"/>
  <c r="D51" i="1"/>
  <c r="D55" i="1" s="1"/>
  <c r="AB12" i="1"/>
  <c r="V12" i="1"/>
  <c r="W19" i="1"/>
  <c r="K28" i="1"/>
  <c r="AU37" i="1"/>
  <c r="AY37" i="1"/>
  <c r="P19" i="1"/>
  <c r="K52" i="1"/>
  <c r="K55" i="1" s="1"/>
  <c r="L52" i="1"/>
  <c r="P24" i="1" l="1"/>
  <c r="P52" i="1"/>
  <c r="D57" i="1"/>
  <c r="D59" i="1"/>
  <c r="Q52" i="1"/>
  <c r="Q55" i="1" s="1"/>
  <c r="R52" i="1"/>
  <c r="EN52" i="1" s="1"/>
  <c r="EO52" i="1" s="1"/>
  <c r="AG12" i="1"/>
  <c r="AA12" i="1"/>
  <c r="AB19" i="1"/>
  <c r="J36" i="1"/>
  <c r="J30" i="1"/>
  <c r="K24" i="1"/>
  <c r="K30" i="1" s="1"/>
  <c r="Q28" i="1"/>
  <c r="AZ37" i="1"/>
  <c r="BD37" i="1"/>
  <c r="V19" i="1"/>
  <c r="J41" i="1" l="1"/>
  <c r="J48" i="1" s="1"/>
  <c r="V24" i="1"/>
  <c r="V52" i="1"/>
  <c r="W28" i="1"/>
  <c r="BE37" i="1"/>
  <c r="BI37" i="1"/>
  <c r="AL12" i="1"/>
  <c r="AF12" i="1"/>
  <c r="AG19" i="1"/>
  <c r="W52" i="1"/>
  <c r="W55" i="1" s="1"/>
  <c r="AA19" i="1"/>
  <c r="P30" i="1"/>
  <c r="P36" i="1"/>
  <c r="Q24" i="1"/>
  <c r="Q30" i="1" s="1"/>
  <c r="P41" i="1" l="1"/>
  <c r="P48" i="1" s="1"/>
  <c r="AA24" i="1"/>
  <c r="AA52" i="1"/>
  <c r="J46" i="1"/>
  <c r="AB52" i="1"/>
  <c r="AB55" i="1" s="1"/>
  <c r="AB28" i="1"/>
  <c r="V36" i="1"/>
  <c r="V30" i="1"/>
  <c r="W24" i="1"/>
  <c r="W30" i="1" s="1"/>
  <c r="AQ12" i="1"/>
  <c r="AK12" i="1"/>
  <c r="AL19" i="1"/>
  <c r="J51" i="1"/>
  <c r="J55" i="1" s="1"/>
  <c r="AF19" i="1"/>
  <c r="BJ37" i="1"/>
  <c r="BN37" i="1"/>
  <c r="V41" i="1" l="1"/>
  <c r="V48" i="1" s="1"/>
  <c r="AF24" i="1"/>
  <c r="AF52" i="1"/>
  <c r="P46" i="1"/>
  <c r="AG28" i="1"/>
  <c r="AK19" i="1"/>
  <c r="AA30" i="1"/>
  <c r="AA36" i="1"/>
  <c r="AB24" i="1"/>
  <c r="AB30" i="1" s="1"/>
  <c r="BO37" i="1"/>
  <c r="BS37" i="1"/>
  <c r="AG52" i="1"/>
  <c r="AG55" i="1" s="1"/>
  <c r="J57" i="1"/>
  <c r="J59" i="1"/>
  <c r="AV12" i="1"/>
  <c r="AP12" i="1"/>
  <c r="AQ19" i="1"/>
  <c r="P51" i="1"/>
  <c r="P55" i="1" s="1"/>
  <c r="AA48" i="1" l="1"/>
  <c r="AA41" i="1"/>
  <c r="AK24" i="1"/>
  <c r="AK52" i="1"/>
  <c r="V46" i="1"/>
  <c r="V51" i="1"/>
  <c r="V55" i="1" s="1"/>
  <c r="AP19" i="1"/>
  <c r="BA12" i="1"/>
  <c r="AU12" i="1"/>
  <c r="AV19" i="1"/>
  <c r="AL52" i="1"/>
  <c r="P57" i="1"/>
  <c r="P59" i="1"/>
  <c r="AF36" i="1"/>
  <c r="AF30" i="1"/>
  <c r="AG24" i="1"/>
  <c r="AG30" i="1" s="1"/>
  <c r="BT37" i="1"/>
  <c r="BX37" i="1"/>
  <c r="AL28" i="1"/>
  <c r="AF41" i="1" l="1"/>
  <c r="AF48" i="1" s="1"/>
  <c r="AP24" i="1"/>
  <c r="AP52" i="1"/>
  <c r="AA46" i="1"/>
  <c r="BY37" i="1"/>
  <c r="CC37" i="1"/>
  <c r="AL55" i="1"/>
  <c r="BF12" i="1"/>
  <c r="AZ12" i="1"/>
  <c r="BA19" i="1"/>
  <c r="AQ52" i="1"/>
  <c r="AQ55" i="1" s="1"/>
  <c r="AK30" i="1"/>
  <c r="AK36" i="1"/>
  <c r="AL24" i="1"/>
  <c r="AL30" i="1" s="1"/>
  <c r="AU19" i="1"/>
  <c r="AQ28" i="1"/>
  <c r="V57" i="1"/>
  <c r="V59" i="1"/>
  <c r="AK41" i="1" l="1"/>
  <c r="AK48" i="1" s="1"/>
  <c r="AU24" i="1"/>
  <c r="AU52" i="1"/>
  <c r="AF46" i="1"/>
  <c r="AZ19" i="1"/>
  <c r="AV28" i="1"/>
  <c r="BK12" i="1"/>
  <c r="BE12" i="1"/>
  <c r="BF19" i="1"/>
  <c r="AV52" i="1"/>
  <c r="AV55" i="1" s="1"/>
  <c r="AP36" i="1"/>
  <c r="AP30" i="1"/>
  <c r="AQ24" i="1"/>
  <c r="AQ30" i="1" s="1"/>
  <c r="AF51" i="1"/>
  <c r="AF55" i="1" s="1"/>
  <c r="CD37" i="1"/>
  <c r="CH37" i="1"/>
  <c r="AA51" i="1"/>
  <c r="AP41" i="1" l="1"/>
  <c r="AP48" i="1" s="1"/>
  <c r="AZ24" i="1"/>
  <c r="AZ52" i="1"/>
  <c r="AA55" i="1"/>
  <c r="AK46" i="1"/>
  <c r="CI37" i="1"/>
  <c r="CM37" i="1"/>
  <c r="AF57" i="1"/>
  <c r="AF59" i="1"/>
  <c r="AU36" i="1"/>
  <c r="AU30" i="1"/>
  <c r="AV24" i="1"/>
  <c r="AV30" i="1" s="1"/>
  <c r="BJ12" i="1"/>
  <c r="BP12" i="1"/>
  <c r="BK19" i="1"/>
  <c r="AK51" i="1"/>
  <c r="AK55" i="1" s="1"/>
  <c r="BA52" i="1"/>
  <c r="BA55" i="1" s="1"/>
  <c r="J7" i="2"/>
  <c r="BE19" i="1"/>
  <c r="BA28" i="1"/>
  <c r="AU41" i="1" l="1"/>
  <c r="AU48" i="1" s="1"/>
  <c r="BE24" i="1"/>
  <c r="BE52" i="1"/>
  <c r="AP46" i="1"/>
  <c r="BF28" i="1"/>
  <c r="AP51" i="1"/>
  <c r="AP55" i="1" s="1"/>
  <c r="AA57" i="1"/>
  <c r="AA59" i="1"/>
  <c r="BJ19" i="1"/>
  <c r="BF52" i="1"/>
  <c r="BF55" i="1" s="1"/>
  <c r="AZ36" i="1"/>
  <c r="BA24" i="1"/>
  <c r="BA30" i="1" s="1"/>
  <c r="AZ30" i="1"/>
  <c r="BU12" i="1"/>
  <c r="BO12" i="1"/>
  <c r="BP19" i="1"/>
  <c r="CN37" i="1"/>
  <c r="CR37" i="1"/>
  <c r="AZ41" i="1" l="1"/>
  <c r="AZ48" i="1" s="1"/>
  <c r="BJ24" i="1"/>
  <c r="BJ52" i="1"/>
  <c r="AU46" i="1"/>
  <c r="CS37" i="1"/>
  <c r="CW37" i="1"/>
  <c r="BO19" i="1"/>
  <c r="AK57" i="1"/>
  <c r="AK59" i="1"/>
  <c r="BK28" i="1"/>
  <c r="AP57" i="1"/>
  <c r="AP59" i="1"/>
  <c r="BT12" i="1"/>
  <c r="BZ12" i="1"/>
  <c r="BU19" i="1"/>
  <c r="BE36" i="1"/>
  <c r="BE30" i="1"/>
  <c r="BF24" i="1"/>
  <c r="BF30" i="1" s="1"/>
  <c r="BK52" i="1"/>
  <c r="BK55" i="1" s="1"/>
  <c r="BE41" i="1" l="1"/>
  <c r="BE48" i="1" s="1"/>
  <c r="BO24" i="1"/>
  <c r="BO52" i="1"/>
  <c r="AZ46" i="1"/>
  <c r="CX37" i="1"/>
  <c r="DB37" i="1"/>
  <c r="AZ51" i="1"/>
  <c r="AZ55" i="1" s="1"/>
  <c r="CE12" i="1"/>
  <c r="BY12" i="1"/>
  <c r="BZ19" i="1"/>
  <c r="BJ36" i="1"/>
  <c r="BK24" i="1"/>
  <c r="BK30" i="1" s="1"/>
  <c r="BJ30" i="1"/>
  <c r="J8" i="2"/>
  <c r="BT19" i="1"/>
  <c r="BP52" i="1"/>
  <c r="BP55" i="1" s="1"/>
  <c r="AU51" i="1"/>
  <c r="BP28" i="1"/>
  <c r="BJ41" i="1" l="1"/>
  <c r="BJ48" i="1" s="1"/>
  <c r="BT24" i="1"/>
  <c r="BT52" i="1"/>
  <c r="AU55" i="1"/>
  <c r="AU59" i="1" s="1"/>
  <c r="BE46" i="1"/>
  <c r="DC37" i="1"/>
  <c r="DG37" i="1"/>
  <c r="BO36" i="1"/>
  <c r="BO30" i="1"/>
  <c r="BP24" i="1"/>
  <c r="BP30" i="1" s="1"/>
  <c r="BU52" i="1"/>
  <c r="BU55" i="1" s="1"/>
  <c r="I7" i="2"/>
  <c r="K7" i="2" s="1"/>
  <c r="BU28" i="1"/>
  <c r="BY19" i="1"/>
  <c r="BE51" i="1"/>
  <c r="BE55" i="1" s="1"/>
  <c r="CJ12" i="1"/>
  <c r="CI12" i="1" s="1"/>
  <c r="CD12" i="1"/>
  <c r="CE19" i="1"/>
  <c r="AZ57" i="1"/>
  <c r="AZ59" i="1"/>
  <c r="BO41" i="1" l="1"/>
  <c r="BO48" i="1" s="1"/>
  <c r="BY24" i="1"/>
  <c r="BY52" i="1"/>
  <c r="AU57" i="1"/>
  <c r="BJ46" i="1"/>
  <c r="DL37" i="1"/>
  <c r="DH37" i="1"/>
  <c r="BJ51" i="1"/>
  <c r="BJ55" i="1" s="1"/>
  <c r="CO12" i="1"/>
  <c r="CN12" i="1" s="1"/>
  <c r="CJ19" i="1"/>
  <c r="BE57" i="1"/>
  <c r="BE59" i="1"/>
  <c r="CD19" i="1"/>
  <c r="BZ52" i="1"/>
  <c r="BZ55" i="1" s="1"/>
  <c r="BT36" i="1"/>
  <c r="BU24" i="1"/>
  <c r="BU30" i="1" s="1"/>
  <c r="BT30" i="1"/>
  <c r="BT41" i="1" l="1"/>
  <c r="BT48" i="1" s="1"/>
  <c r="CD24" i="1"/>
  <c r="CD52" i="1"/>
  <c r="BO46" i="1"/>
  <c r="DM37" i="1"/>
  <c r="DQ37" i="1"/>
  <c r="BO51" i="1"/>
  <c r="BO55" i="1" s="1"/>
  <c r="BJ57" i="1"/>
  <c r="BJ59" i="1"/>
  <c r="CE52" i="1"/>
  <c r="CE55" i="1" s="1"/>
  <c r="CI19" i="1"/>
  <c r="BY36" i="1"/>
  <c r="BY30" i="1"/>
  <c r="BZ24" i="1"/>
  <c r="BZ30" i="1" s="1"/>
  <c r="CE28" i="1"/>
  <c r="CT12" i="1"/>
  <c r="CO19" i="1"/>
  <c r="BY41" i="1" l="1"/>
  <c r="BY48" i="1" s="1"/>
  <c r="CI24" i="1"/>
  <c r="CI52" i="1"/>
  <c r="BT46" i="1"/>
  <c r="DR37" i="1"/>
  <c r="DV37" i="1"/>
  <c r="CS12" i="1"/>
  <c r="CY12" i="1"/>
  <c r="BT51" i="1"/>
  <c r="BT55" i="1" s="1"/>
  <c r="BO57" i="1"/>
  <c r="BO59" i="1"/>
  <c r="CN19" i="1"/>
  <c r="I8" i="2"/>
  <c r="K8" i="2" s="1"/>
  <c r="CJ28" i="1"/>
  <c r="CD36" i="1"/>
  <c r="CE24" i="1"/>
  <c r="CE30" i="1" s="1"/>
  <c r="CD30" i="1"/>
  <c r="CT19" i="1"/>
  <c r="CJ52" i="1"/>
  <c r="CJ55" i="1" s="1"/>
  <c r="CD41" i="1" l="1"/>
  <c r="CD48" i="1" s="1"/>
  <c r="CN24" i="1"/>
  <c r="CN52" i="1"/>
  <c r="BY46" i="1"/>
  <c r="DW37" i="1"/>
  <c r="EA37" i="1"/>
  <c r="CY19" i="1"/>
  <c r="CX12" i="1"/>
  <c r="DD12" i="1"/>
  <c r="BY51" i="1"/>
  <c r="BY55" i="1" s="1"/>
  <c r="CS19" i="1"/>
  <c r="CO28" i="1"/>
  <c r="BT57" i="1"/>
  <c r="BT59" i="1"/>
  <c r="CI36" i="1"/>
  <c r="CI30" i="1"/>
  <c r="CJ24" i="1"/>
  <c r="CJ30" i="1" s="1"/>
  <c r="CO52" i="1"/>
  <c r="CO55" i="1" s="1"/>
  <c r="CI41" i="1" l="1"/>
  <c r="CI48" i="1" s="1"/>
  <c r="CS24" i="1"/>
  <c r="CS52" i="1"/>
  <c r="CD46" i="1"/>
  <c r="EB37" i="1"/>
  <c r="EF37" i="1"/>
  <c r="CX19" i="1"/>
  <c r="I9" i="2"/>
  <c r="K9" i="2" s="1"/>
  <c r="DD19" i="1"/>
  <c r="DC12" i="1"/>
  <c r="DI12" i="1"/>
  <c r="CD51" i="1"/>
  <c r="CD55" i="1" s="1"/>
  <c r="BY57" i="1"/>
  <c r="BY59" i="1"/>
  <c r="CN36" i="1"/>
  <c r="CO24" i="1"/>
  <c r="CO30" i="1" s="1"/>
  <c r="CN30" i="1"/>
  <c r="CT52" i="1"/>
  <c r="CT28" i="1"/>
  <c r="CN41" i="1" l="1"/>
  <c r="CN48" i="1" s="1"/>
  <c r="CX24" i="1"/>
  <c r="CX52" i="1"/>
  <c r="EG37" i="1"/>
  <c r="EJ37" i="1" s="1"/>
  <c r="DC19" i="1"/>
  <c r="CY52" i="1"/>
  <c r="CY55" i="1" s="1"/>
  <c r="DI19" i="1"/>
  <c r="DH12" i="1"/>
  <c r="DN12" i="1"/>
  <c r="CY28" i="1"/>
  <c r="CI46" i="1"/>
  <c r="CT55" i="1"/>
  <c r="EK55" i="1" s="1"/>
  <c r="EM55" i="1" s="1"/>
  <c r="EK52" i="1"/>
  <c r="EM52" i="1" s="1"/>
  <c r="CD57" i="1"/>
  <c r="CD59" i="1"/>
  <c r="CS36" i="1"/>
  <c r="CS30" i="1"/>
  <c r="CT24" i="1"/>
  <c r="CT30" i="1" s="1"/>
  <c r="CS41" i="1" l="1"/>
  <c r="CS48" i="1" s="1"/>
  <c r="DC24" i="1"/>
  <c r="DC52" i="1"/>
  <c r="DH19" i="1"/>
  <c r="DN19" i="1"/>
  <c r="DS12" i="1"/>
  <c r="DM12" i="1"/>
  <c r="CX30" i="1"/>
  <c r="CX36" i="1"/>
  <c r="CY24" i="1"/>
  <c r="CY30" i="1" s="1"/>
  <c r="DD52" i="1"/>
  <c r="DD55" i="1" s="1"/>
  <c r="DD28" i="1"/>
  <c r="CN46" i="1"/>
  <c r="CN51" i="1" s="1"/>
  <c r="CN55" i="1" s="1"/>
  <c r="CX41" i="1" l="1"/>
  <c r="CX48" i="1" s="1"/>
  <c r="DH24" i="1"/>
  <c r="DH52" i="1"/>
  <c r="EL37" i="1"/>
  <c r="DS19" i="1"/>
  <c r="DX12" i="1"/>
  <c r="DR12" i="1"/>
  <c r="DI52" i="1"/>
  <c r="DI55" i="1" s="1"/>
  <c r="DC30" i="1"/>
  <c r="DD24" i="1"/>
  <c r="DD30" i="1" s="1"/>
  <c r="DC36" i="1"/>
  <c r="DM19" i="1"/>
  <c r="DI28" i="1"/>
  <c r="CI51" i="1"/>
  <c r="CI55" i="1" s="1"/>
  <c r="CS46" i="1"/>
  <c r="CN57" i="1"/>
  <c r="CN59" i="1"/>
  <c r="DC41" i="1" l="1"/>
  <c r="DC48" i="1" s="1"/>
  <c r="CX46" i="1"/>
  <c r="DM24" i="1"/>
  <c r="DM52" i="1"/>
  <c r="DN52" i="1"/>
  <c r="DN55" i="1" s="1"/>
  <c r="DN28" i="1"/>
  <c r="DR19" i="1"/>
  <c r="DH36" i="1"/>
  <c r="DI24" i="1"/>
  <c r="DI30" i="1" s="1"/>
  <c r="DH30" i="1"/>
  <c r="DX19" i="1"/>
  <c r="EC12" i="1"/>
  <c r="DC46" i="1" l="1"/>
  <c r="DH41" i="1"/>
  <c r="DH48" i="1" s="1"/>
  <c r="DR24" i="1"/>
  <c r="DR52" i="1"/>
  <c r="CX51" i="1"/>
  <c r="CX55" i="1" s="1"/>
  <c r="CX59" i="1" s="1"/>
  <c r="EC19" i="1"/>
  <c r="EH12" i="1"/>
  <c r="DW19" i="1"/>
  <c r="DS52" i="1"/>
  <c r="DS55" i="1" s="1"/>
  <c r="DS28" i="1"/>
  <c r="DM30" i="1"/>
  <c r="DN24" i="1"/>
  <c r="DN30" i="1" s="1"/>
  <c r="DM36" i="1"/>
  <c r="CS51" i="1"/>
  <c r="CI59" i="1"/>
  <c r="CI57" i="1"/>
  <c r="EJ12" i="1" l="1"/>
  <c r="DM41" i="1"/>
  <c r="DM48" i="1" s="1"/>
  <c r="DW24" i="1"/>
  <c r="DW52" i="1"/>
  <c r="CS55" i="1"/>
  <c r="CS57" i="1" s="1"/>
  <c r="DC51" i="1"/>
  <c r="DC55" i="1" s="1"/>
  <c r="DC59" i="1" s="1"/>
  <c r="CX57" i="1"/>
  <c r="EK27" i="1"/>
  <c r="EB19" i="1"/>
  <c r="I10" i="2"/>
  <c r="K10" i="2" s="1"/>
  <c r="DR36" i="1"/>
  <c r="DS24" i="1"/>
  <c r="DS30" i="1" s="1"/>
  <c r="DR30" i="1"/>
  <c r="DX28" i="1"/>
  <c r="EH19" i="1"/>
  <c r="DH46" i="1"/>
  <c r="DX52" i="1"/>
  <c r="DX55" i="1" s="1"/>
  <c r="DC57" i="1" l="1"/>
  <c r="DR41" i="1"/>
  <c r="DR48" i="1" s="1"/>
  <c r="EB24" i="1"/>
  <c r="EB52" i="1"/>
  <c r="CS59" i="1"/>
  <c r="DM46" i="1"/>
  <c r="DM51" i="1"/>
  <c r="DM55" i="1" s="1"/>
  <c r="DW36" i="1"/>
  <c r="DX24" i="1"/>
  <c r="DX30" i="1" s="1"/>
  <c r="DW30" i="1"/>
  <c r="EG19" i="1"/>
  <c r="EJ19" i="1" s="1"/>
  <c r="EC52" i="1"/>
  <c r="EC55" i="1" s="1"/>
  <c r="EC28" i="1"/>
  <c r="DW41" i="1" l="1"/>
  <c r="DW48" i="1" s="1"/>
  <c r="EG24" i="1"/>
  <c r="EJ24" i="1" s="1"/>
  <c r="EG52" i="1"/>
  <c r="EJ52" i="1" s="1"/>
  <c r="DM59" i="1"/>
  <c r="DM57" i="1"/>
  <c r="DR46" i="1"/>
  <c r="EH52" i="1"/>
  <c r="EH55" i="1" s="1"/>
  <c r="DH51" i="1"/>
  <c r="EC24" i="1"/>
  <c r="EC30" i="1" s="1"/>
  <c r="EB30" i="1"/>
  <c r="EB36" i="1"/>
  <c r="EH28" i="1"/>
  <c r="EB41" i="1" l="1"/>
  <c r="EB48" i="1" s="1"/>
  <c r="DH55" i="1"/>
  <c r="DW46" i="1"/>
  <c r="DW51" i="1"/>
  <c r="DW55" i="1" s="1"/>
  <c r="EK19" i="1"/>
  <c r="EK12" i="1"/>
  <c r="EG36" i="1"/>
  <c r="EH24" i="1"/>
  <c r="EH30" i="1" s="1"/>
  <c r="EG30" i="1"/>
  <c r="EJ30" i="1" s="1"/>
  <c r="EJ36" i="1" l="1"/>
  <c r="EG41" i="1"/>
  <c r="EG48" i="1" s="1"/>
  <c r="EB46" i="1"/>
  <c r="DW59" i="1"/>
  <c r="DW57" i="1"/>
  <c r="EL52" i="1"/>
  <c r="EK28" i="1"/>
  <c r="DR51" i="1"/>
  <c r="EK24" i="1"/>
  <c r="DH57" i="1"/>
  <c r="DH59" i="1"/>
  <c r="DR55" i="1" l="1"/>
  <c r="EB51" i="1"/>
  <c r="EJ48" i="1"/>
  <c r="EJ41" i="1"/>
  <c r="EB55" i="1"/>
  <c r="EB57" i="1" s="1"/>
  <c r="EK30" i="1"/>
  <c r="EG46" i="1"/>
  <c r="EJ46" i="1" s="1"/>
  <c r="EB59" i="1" l="1"/>
  <c r="EL36" i="1"/>
  <c r="DR57" i="1"/>
  <c r="DR59" i="1"/>
  <c r="EL41" i="1" l="1"/>
  <c r="EG51" i="1"/>
  <c r="EG55" i="1" l="1"/>
  <c r="EJ55" i="1" s="1"/>
  <c r="EJ51" i="1"/>
  <c r="EL46" i="1"/>
  <c r="EG57" i="1" l="1"/>
  <c r="EG59" i="1"/>
  <c r="EL48" i="1"/>
  <c r="EJ57" i="1" l="1"/>
  <c r="EL51" i="1"/>
  <c r="EL55" i="1" l="1"/>
</calcChain>
</file>

<file path=xl/comments1.xml><?xml version="1.0" encoding="utf-8"?>
<comments xmlns="http://schemas.openxmlformats.org/spreadsheetml/2006/main">
  <authors>
    <author>pils</author>
    <author>Pils Daniela</author>
  </authors>
  <commentList>
    <comment ref="B2" authorId="0">
      <text>
        <r>
          <rPr>
            <b/>
            <sz val="8"/>
            <color indexed="81"/>
            <rFont val="Tahoma"/>
          </rPr>
          <t>pils:</t>
        </r>
        <r>
          <rPr>
            <sz val="8"/>
            <color indexed="81"/>
            <rFont val="Tahoma"/>
          </rPr>
          <t xml:space="preserve">
lt. Einreichung</t>
        </r>
      </text>
    </comment>
    <comment ref="D39" authorId="1">
      <text>
        <r>
          <rPr>
            <b/>
            <sz val="8"/>
            <color indexed="81"/>
            <rFont val="Tahoma"/>
            <charset val="1"/>
          </rPr>
          <t>Pils Daniela:</t>
        </r>
        <r>
          <rPr>
            <sz val="8"/>
            <color indexed="81"/>
            <rFont val="Tahoma"/>
            <charset val="1"/>
          </rPr>
          <t xml:space="preserve">
10.200,-- indexiert</t>
        </r>
      </text>
    </comment>
  </commentList>
</comments>
</file>

<file path=xl/sharedStrings.xml><?xml version="1.0" encoding="utf-8"?>
<sst xmlns="http://schemas.openxmlformats.org/spreadsheetml/2006/main" count="2263" uniqueCount="174">
  <si>
    <t xml:space="preserve"> </t>
  </si>
  <si>
    <t>M2 WNFL</t>
  </si>
  <si>
    <t>BESTANDSEINHEITEN</t>
  </si>
  <si>
    <t>A.</t>
  </si>
  <si>
    <t>BAUKOSTEN</t>
  </si>
  <si>
    <t>%</t>
  </si>
  <si>
    <t>Euro</t>
  </si>
  <si>
    <t>A.1.</t>
  </si>
  <si>
    <t>A.2.</t>
  </si>
  <si>
    <t>REINE BAUKOSTEN</t>
  </si>
  <si>
    <t>A.3.</t>
  </si>
  <si>
    <t>NEBEN BAUKOSTEN</t>
  </si>
  <si>
    <t>A.6.</t>
  </si>
  <si>
    <t>GESAMT BAUKOSTEN</t>
  </si>
  <si>
    <t>A.5.</t>
  </si>
  <si>
    <t>B.</t>
  </si>
  <si>
    <t>FINANZIERUNG</t>
  </si>
  <si>
    <t>B.1.</t>
  </si>
  <si>
    <t>FREMDDARLEHEN o. AZ</t>
  </si>
  <si>
    <t>B.4.1.</t>
  </si>
  <si>
    <t>FINANZIERUNGSBEITRAG BAU</t>
  </si>
  <si>
    <t>B.4.2.</t>
  </si>
  <si>
    <t xml:space="preserve">FINANZIERUNGSBEITRAG GRUND </t>
  </si>
  <si>
    <t>B.5.</t>
  </si>
  <si>
    <t>SUMME</t>
  </si>
  <si>
    <t>C.</t>
  </si>
  <si>
    <t>ENTGELTBERECHNUNG</t>
  </si>
  <si>
    <t>APL</t>
  </si>
  <si>
    <t>C.1.</t>
  </si>
  <si>
    <t>C.3.1.</t>
  </si>
  <si>
    <t>C.4.</t>
  </si>
  <si>
    <t>ERHALTUNGS- U. VERBESSERUNGSBEITRAG</t>
  </si>
  <si>
    <t>C.5.</t>
  </si>
  <si>
    <t>RÜCKLAGENKOMPONENTE</t>
  </si>
  <si>
    <t xml:space="preserve">2% VON C.1. + C.2. + C.3. + C.4. </t>
  </si>
  <si>
    <t>C.6.</t>
  </si>
  <si>
    <t>VERWALTUNGSKOSTEN PRO WE U. JAHR</t>
  </si>
  <si>
    <t>VERWALTUNGSKOSTEN PRO JAHR</t>
  </si>
  <si>
    <t>C.7.</t>
  </si>
  <si>
    <t>BETRIEBSKOSTEN PER MONAT UND M2</t>
  </si>
  <si>
    <t>C.8.</t>
  </si>
  <si>
    <t>ENTGELT PRO JAHR</t>
  </si>
  <si>
    <t>C.9.</t>
  </si>
  <si>
    <t>ENTGELT PRO MONAT</t>
  </si>
  <si>
    <t>10 % / 20 % MWST. v.  C.9.</t>
  </si>
  <si>
    <t>C.10.</t>
  </si>
  <si>
    <t>ENTGELT PRO MONAT NACH MWST.</t>
  </si>
  <si>
    <t>C.12.</t>
  </si>
  <si>
    <t>ENTGELT PRO MONAT U. M2 WNFL.</t>
  </si>
  <si>
    <t>STELLPLÄTZE IM FREIEN</t>
  </si>
  <si>
    <t>WOHNUNG</t>
  </si>
  <si>
    <t xml:space="preserve">DIREKTDARLEHEN LAND NÖ. </t>
  </si>
  <si>
    <t>ABSTELLPLATZ</t>
  </si>
  <si>
    <t>GARAGEN</t>
  </si>
  <si>
    <t>GARAGE</t>
  </si>
  <si>
    <t>GA</t>
  </si>
  <si>
    <t>lfd.</t>
  </si>
  <si>
    <t>FINANZ.BEITR.-</t>
  </si>
  <si>
    <t>monatl.</t>
  </si>
  <si>
    <t>Nr.</t>
  </si>
  <si>
    <t>Stg.</t>
  </si>
  <si>
    <t>Top</t>
  </si>
  <si>
    <t>Gesch.</t>
  </si>
  <si>
    <t>Wnfl.</t>
  </si>
  <si>
    <t>Grund</t>
  </si>
  <si>
    <t>Bau</t>
  </si>
  <si>
    <t>GESAMT</t>
  </si>
  <si>
    <t xml:space="preserve">NUTZWERTKALKULATION  </t>
  </si>
  <si>
    <t>0 GA</t>
  </si>
  <si>
    <t>WOHNUNGEN</t>
  </si>
  <si>
    <t>WE</t>
  </si>
  <si>
    <t>WOHNUNGSDATEN</t>
  </si>
  <si>
    <t>1. OG</t>
  </si>
  <si>
    <t>2. OG</t>
  </si>
  <si>
    <t>In den BK enthalten: Versicherung, Allgemeinstrom, Grundsteuer, Kanal, Müll, Wasser, Hausbetreuung, Lift</t>
  </si>
  <si>
    <t>Garten</t>
  </si>
  <si>
    <t>in m2</t>
  </si>
  <si>
    <t>-</t>
  </si>
  <si>
    <t>Zimmer</t>
  </si>
  <si>
    <t>LASTENBERECHNUNG - Top 1</t>
  </si>
  <si>
    <t>LASTENBERECHNUNG - Top 2</t>
  </si>
  <si>
    <t>LASTENBERECHNUNG - Top 3</t>
  </si>
  <si>
    <t>LASTENBERECHNUNG - Top 4</t>
  </si>
  <si>
    <t>LASTENBERECHNUNG - Top 5</t>
  </si>
  <si>
    <t>LASTENBERECHNUNG - Top 6</t>
  </si>
  <si>
    <t>LASTENBERECHNUNG - Top 7</t>
  </si>
  <si>
    <t>LASTENBERECHNUNG - Top 8</t>
  </si>
  <si>
    <t>LASTENBERECHNUNG - Top 9</t>
  </si>
  <si>
    <t>LASTENBERECHNUNG - Top 10</t>
  </si>
  <si>
    <t>LASTENBERECHNUNG - Top 11</t>
  </si>
  <si>
    <t>LASTENBERECHNUNG - Top 12</t>
  </si>
  <si>
    <t>LASTENBERECHNUNG - Top 13</t>
  </si>
  <si>
    <t>LASTENBERECHNUNG - Top 14</t>
  </si>
  <si>
    <t>LASTENBERECHNUNG - Top 15</t>
  </si>
  <si>
    <t>LASTENBERECHNUNG - Top 16</t>
  </si>
  <si>
    <t>LASTENBERECHNUNG - Top 17</t>
  </si>
  <si>
    <t>LASTENBERECHNUNG - Top 18</t>
  </si>
  <si>
    <t xml:space="preserve">ENTGELT PRO MONAT </t>
  </si>
  <si>
    <t>WIENER NEUSTADT/BETREUBARES WOHNEN</t>
  </si>
  <si>
    <t>LASTENBERECHNUNG - Top 19</t>
  </si>
  <si>
    <t>LASTENBERECHNUNG - Top 20</t>
  </si>
  <si>
    <t>LASTENBERECHNUNG - Top 21</t>
  </si>
  <si>
    <t>LASTENBERECHNUNG - Top 22</t>
  </si>
  <si>
    <t>LASTENBERECHNUNG - Top 23</t>
  </si>
  <si>
    <t>LASTENBERECHNUNG - Top 24</t>
  </si>
  <si>
    <t>LASTENBERECHNUNG - Top 25</t>
  </si>
  <si>
    <t>LASTENBERECHNUNG - Top 26</t>
  </si>
  <si>
    <t>Nfl.</t>
  </si>
  <si>
    <t>BAURECHTSZINS</t>
  </si>
  <si>
    <t>C.11.1.</t>
  </si>
  <si>
    <t>C.11.2.</t>
  </si>
  <si>
    <t>C.13.</t>
  </si>
  <si>
    <t>C.14.</t>
  </si>
  <si>
    <t>0 APL</t>
  </si>
  <si>
    <t>B.2.</t>
  </si>
  <si>
    <t>B.3.</t>
  </si>
  <si>
    <t>BAURECHTSKOSTEN</t>
  </si>
  <si>
    <t>Abbruch</t>
  </si>
  <si>
    <t>GREST</t>
  </si>
  <si>
    <t>BRZ während Bau</t>
  </si>
  <si>
    <t>Eintragungsgebühr</t>
  </si>
  <si>
    <t>ab 1.1.2013</t>
  </si>
  <si>
    <t>Teilungsplan</t>
  </si>
  <si>
    <t>Vertragserstellung</t>
  </si>
  <si>
    <t>Aufschließung</t>
  </si>
  <si>
    <t>Zinsen</t>
  </si>
  <si>
    <t>C.8.1.</t>
  </si>
  <si>
    <t>HEIZKOSTEN</t>
  </si>
  <si>
    <t>ENTGELT PRO MONAT (10 % Mwst.)</t>
  </si>
  <si>
    <t>C.10.1.</t>
  </si>
  <si>
    <t>ENTGELT PRO MONAT (20 % Mwst.)</t>
  </si>
  <si>
    <t>C.11.3.</t>
  </si>
  <si>
    <t>10 %  MWST. v.  C.10.</t>
  </si>
  <si>
    <t>20 %  MWST. v. C.10.1.</t>
  </si>
  <si>
    <t>10 %  MWST. v.  C.9.</t>
  </si>
  <si>
    <t>NEBENBAUKOSTEN</t>
  </si>
  <si>
    <t>Reine Baukosten</t>
  </si>
  <si>
    <t>Anschlußkosten</t>
  </si>
  <si>
    <t>Strom</t>
  </si>
  <si>
    <t>Kanal</t>
  </si>
  <si>
    <t>Wasser</t>
  </si>
  <si>
    <t>Heizung</t>
  </si>
  <si>
    <t>Baugenehmigungsgebühren</t>
  </si>
  <si>
    <t>Planungskosten</t>
  </si>
  <si>
    <t>Architekt</t>
  </si>
  <si>
    <t>TBL Gen.</t>
  </si>
  <si>
    <t>Baustellenkoordinator</t>
  </si>
  <si>
    <t>Projektleitung</t>
  </si>
  <si>
    <t>Vorstatik</t>
  </si>
  <si>
    <t>Statik</t>
  </si>
  <si>
    <t>Nutzwertgutachten</t>
  </si>
  <si>
    <t>Baukreditkosten</t>
  </si>
  <si>
    <t>Kreditvertragsgebühr</t>
  </si>
  <si>
    <t>Bauverwaltungskosten</t>
  </si>
  <si>
    <t>Gen.</t>
  </si>
  <si>
    <t>Marketingkosten</t>
  </si>
  <si>
    <t>Div. NBK</t>
  </si>
  <si>
    <t>Gebäudetechnik</t>
  </si>
  <si>
    <t>ANNUITÄT FREMDDARLEHEN o. AZ. (2,25% Zi)</t>
  </si>
  <si>
    <t>HEIZKOSTEN (ALLGEMEINRÄUMLICHKEITEN)</t>
  </si>
  <si>
    <t>sonstiges (Bodengutachten)</t>
  </si>
  <si>
    <t>ANNUITÄT FREMDDARLEHEN o. AZ. (2,00% Zi)</t>
  </si>
  <si>
    <t>ANNUITÄT FREMDDARLEHEN o. AZ. (2,00 % Zi)</t>
  </si>
  <si>
    <t xml:space="preserve">130 Pkte. </t>
  </si>
  <si>
    <t>Beglaubigungskosten</t>
  </si>
  <si>
    <t>FREMDDARLEHEN m. AZ - Sonderwohnbauförderung</t>
  </si>
  <si>
    <t>10 %  MWST. v.  B.4.1., B.4.2.</t>
  </si>
  <si>
    <t xml:space="preserve">ANNUITÄT FREMDDARLEHEN - WBF </t>
  </si>
  <si>
    <t>WÖLLERSDORF/SENIOREN VITAL</t>
  </si>
  <si>
    <t xml:space="preserve">REINE BAUKOSTEN </t>
  </si>
  <si>
    <t xml:space="preserve">BAURECHTSKOSTEN </t>
  </si>
  <si>
    <t>Hausbetreuung</t>
  </si>
  <si>
    <t xml:space="preserve">FREMDDARLEHEN o. AZ. (35 Jahre Laufzeit) </t>
  </si>
  <si>
    <t>FINANZIERUNGSPLAN  ANL. ÜBERGABE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</si>
</sst>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Geneva"/>
    </font>
    <font>
      <b/>
      <sz val="10"/>
      <name val="Geneva"/>
    </font>
    <font>
      <sz val="10"/>
      <name val="Geneva"/>
    </font>
    <font>
      <sz val="8"/>
      <name val="Geneva"/>
    </font>
    <font>
      <b/>
      <sz val="12"/>
      <name val="Geneva"/>
    </font>
    <font>
      <b/>
      <sz val="12"/>
      <color indexed="10"/>
      <name val="Geneva"/>
    </font>
    <font>
      <b/>
      <sz val="9"/>
      <name val="Geneva"/>
    </font>
    <font>
      <b/>
      <sz val="8"/>
      <name val="Geneva"/>
    </font>
    <font>
      <b/>
      <sz val="14"/>
      <name val="Geneva"/>
    </font>
    <font>
      <sz val="14"/>
      <name val="Geneva"/>
    </font>
    <font>
      <sz val="12"/>
      <name val="Geneva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10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5" fillId="0" borderId="0" xfId="0" applyFont="1"/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/>
    <xf numFmtId="4" fontId="0" fillId="0" borderId="1" xfId="0" applyNumberFormat="1" applyBorder="1"/>
    <xf numFmtId="1" fontId="0" fillId="1" borderId="0" xfId="0" applyNumberFormat="1" applyFill="1"/>
    <xf numFmtId="4" fontId="2" fillId="1" borderId="0" xfId="0" applyNumberFormat="1" applyFont="1" applyFill="1"/>
    <xf numFmtId="0" fontId="1" fillId="0" borderId="0" xfId="0" applyFont="1"/>
    <xf numFmtId="0" fontId="2" fillId="0" borderId="0" xfId="0" applyFont="1"/>
    <xf numFmtId="10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10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6" fillId="0" borderId="2" xfId="0" applyFont="1" applyBorder="1"/>
    <xf numFmtId="10" fontId="6" fillId="0" borderId="3" xfId="0" applyNumberFormat="1" applyFont="1" applyBorder="1"/>
    <xf numFmtId="4" fontId="6" fillId="0" borderId="4" xfId="0" applyNumberFormat="1" applyFont="1" applyBorder="1"/>
    <xf numFmtId="0" fontId="0" fillId="1" borderId="0" xfId="0" applyFill="1"/>
    <xf numFmtId="10" fontId="4" fillId="1" borderId="0" xfId="0" applyNumberFormat="1" applyFont="1" applyFill="1" applyAlignment="1">
      <alignment horizontal="right"/>
    </xf>
    <xf numFmtId="4" fontId="4" fillId="1" borderId="0" xfId="0" applyNumberFormat="1" applyFont="1" applyFill="1" applyAlignment="1">
      <alignment horizontal="right"/>
    </xf>
    <xf numFmtId="10" fontId="1" fillId="0" borderId="0" xfId="0" applyNumberFormat="1" applyFont="1"/>
    <xf numFmtId="4" fontId="3" fillId="0" borderId="0" xfId="0" applyNumberFormat="1" applyFont="1"/>
    <xf numFmtId="10" fontId="2" fillId="1" borderId="0" xfId="0" applyNumberFormat="1" applyFont="1" applyFill="1" applyAlignment="1">
      <alignment horizontal="right"/>
    </xf>
    <xf numFmtId="4" fontId="2" fillId="1" borderId="0" xfId="0" applyNumberFormat="1" applyFont="1" applyFill="1" applyAlignment="1">
      <alignment horizontal="right"/>
    </xf>
    <xf numFmtId="10" fontId="0" fillId="0" borderId="0" xfId="0" applyNumberFormat="1"/>
    <xf numFmtId="10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5" xfId="0" applyNumberFormat="1" applyBorder="1"/>
    <xf numFmtId="4" fontId="0" fillId="0" borderId="0" xfId="0" applyNumberFormat="1" applyBorder="1"/>
    <xf numFmtId="4" fontId="1" fillId="0" borderId="0" xfId="0" applyNumberFormat="1" applyFont="1"/>
    <xf numFmtId="0" fontId="1" fillId="0" borderId="2" xfId="0" applyFont="1" applyBorder="1"/>
    <xf numFmtId="10" fontId="0" fillId="0" borderId="3" xfId="0" applyNumberFormat="1" applyBorder="1"/>
    <xf numFmtId="4" fontId="1" fillId="0" borderId="4" xfId="0" applyNumberFormat="1" applyFont="1" applyBorder="1"/>
    <xf numFmtId="10" fontId="0" fillId="1" borderId="0" xfId="0" applyNumberFormat="1" applyFill="1"/>
    <xf numFmtId="4" fontId="0" fillId="1" borderId="0" xfId="0" applyNumberFormat="1" applyFill="1"/>
    <xf numFmtId="4" fontId="7" fillId="0" borderId="0" xfId="0" applyNumberFormat="1" applyFont="1"/>
    <xf numFmtId="0" fontId="0" fillId="0" borderId="0" xfId="0" applyFill="1"/>
    <xf numFmtId="4" fontId="0" fillId="2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10" fontId="2" fillId="2" borderId="0" xfId="0" applyNumberFormat="1" applyFont="1" applyFill="1"/>
    <xf numFmtId="4" fontId="2" fillId="2" borderId="0" xfId="0" applyNumberFormat="1" applyFont="1" applyFill="1"/>
    <xf numFmtId="0" fontId="4" fillId="0" borderId="0" xfId="0" applyFont="1" applyFill="1"/>
    <xf numFmtId="10" fontId="4" fillId="0" borderId="0" xfId="0" applyNumberFormat="1" applyFont="1" applyFill="1"/>
    <xf numFmtId="4" fontId="4" fillId="0" borderId="0" xfId="0" applyNumberFormat="1" applyFont="1" applyFill="1"/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1" applyFont="1" applyAlignment="1">
      <alignment horizontal="center"/>
    </xf>
    <xf numFmtId="4" fontId="9" fillId="0" borderId="0" xfId="1" applyFont="1" applyAlignment="1">
      <alignment horizontal="center"/>
    </xf>
    <xf numFmtId="4" fontId="8" fillId="0" borderId="0" xfId="1" applyNumberFormat="1" applyFont="1" applyAlignment="1">
      <alignment horizontal="right"/>
    </xf>
    <xf numFmtId="4" fontId="8" fillId="0" borderId="0" xfId="1" applyNumberFormat="1" applyFont="1" applyAlignment="1">
      <alignment horizontal="center"/>
    </xf>
    <xf numFmtId="0" fontId="8" fillId="0" borderId="0" xfId="0" applyFont="1"/>
    <xf numFmtId="0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4" fontId="1" fillId="0" borderId="7" xfId="1" applyFont="1" applyBorder="1" applyAlignment="1">
      <alignment horizontal="centerContinuous"/>
    </xf>
    <xf numFmtId="4" fontId="1" fillId="0" borderId="5" xfId="1" applyNumberFormat="1" applyFont="1" applyBorder="1" applyAlignment="1">
      <alignment horizontal="center"/>
    </xf>
    <xf numFmtId="4" fontId="6" fillId="0" borderId="6" xfId="1" applyNumberFormat="1" applyFont="1" applyBorder="1" applyAlignment="1">
      <alignment horizontal="center"/>
    </xf>
    <xf numFmtId="4" fontId="6" fillId="0" borderId="8" xfId="1" applyNumberFormat="1" applyFont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1" applyFont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4" fontId="1" fillId="0" borderId="9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1" applyFont="1" applyBorder="1" applyAlignment="1">
      <alignment horizontal="center"/>
    </xf>
    <xf numFmtId="4" fontId="0" fillId="0" borderId="14" xfId="1" applyNumberFormat="1" applyFont="1" applyBorder="1" applyAlignment="1">
      <alignment horizontal="right"/>
    </xf>
    <xf numFmtId="4" fontId="2" fillId="0" borderId="13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4" fontId="2" fillId="0" borderId="13" xfId="1" applyNumberFormat="1" applyFont="1" applyBorder="1" applyAlignment="1">
      <alignment horizontal="center"/>
    </xf>
    <xf numFmtId="4" fontId="2" fillId="0" borderId="15" xfId="1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4" fillId="0" borderId="13" xfId="1" applyNumberFormat="1" applyFont="1" applyBorder="1" applyAlignment="1">
      <alignment horizontal="right"/>
    </xf>
    <xf numFmtId="4" fontId="4" fillId="0" borderId="13" xfId="1" applyNumberFormat="1" applyFont="1" applyBorder="1" applyAlignment="1">
      <alignment horizontal="right"/>
    </xf>
    <xf numFmtId="4" fontId="4" fillId="0" borderId="12" xfId="1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4" fontId="0" fillId="0" borderId="0" xfId="1" applyFont="1" applyAlignment="1">
      <alignment horizontal="center"/>
    </xf>
    <xf numFmtId="4" fontId="2" fillId="0" borderId="0" xfId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1" fillId="0" borderId="0" xfId="1" applyNumberFormat="1" applyFont="1" applyAlignment="1">
      <alignment horizontal="right"/>
    </xf>
    <xf numFmtId="4" fontId="1" fillId="0" borderId="0" xfId="1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" fillId="0" borderId="13" xfId="1" applyNumberFormat="1" applyFont="1" applyBorder="1" applyAlignment="1">
      <alignment horizontal="center"/>
    </xf>
    <xf numFmtId="0" fontId="5" fillId="0" borderId="0" xfId="0" applyFont="1" applyFill="1"/>
    <xf numFmtId="1" fontId="0" fillId="0" borderId="0" xfId="0" applyNumberFormat="1" applyFill="1"/>
    <xf numFmtId="4" fontId="0" fillId="0" borderId="1" xfId="0" applyNumberFormat="1" applyFill="1" applyBorder="1"/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0" fontId="2" fillId="0" borderId="0" xfId="0" applyNumberFormat="1" applyFont="1" applyFill="1"/>
    <xf numFmtId="4" fontId="2" fillId="0" borderId="0" xfId="0" applyNumberFormat="1" applyFont="1" applyFill="1"/>
    <xf numFmtId="4" fontId="1" fillId="0" borderId="6" xfId="1" applyNumberFormat="1" applyFont="1" applyBorder="1" applyAlignment="1">
      <alignment horizontal="center"/>
    </xf>
    <xf numFmtId="3" fontId="1" fillId="0" borderId="13" xfId="1" applyNumberFormat="1" applyFont="1" applyBorder="1" applyAlignment="1">
      <alignment horizontal="right"/>
    </xf>
    <xf numFmtId="4" fontId="1" fillId="0" borderId="13" xfId="1" applyNumberFormat="1" applyFont="1" applyBorder="1" applyAlignment="1">
      <alignment horizontal="right"/>
    </xf>
    <xf numFmtId="4" fontId="0" fillId="0" borderId="0" xfId="0" applyNumberFormat="1" applyFont="1"/>
    <xf numFmtId="4" fontId="0" fillId="0" borderId="0" xfId="0" applyNumberFormat="1" applyFont="1" applyFill="1"/>
    <xf numFmtId="0" fontId="0" fillId="0" borderId="0" xfId="0" applyFont="1"/>
    <xf numFmtId="0" fontId="0" fillId="3" borderId="0" xfId="0" applyFill="1"/>
    <xf numFmtId="4" fontId="0" fillId="3" borderId="0" xfId="0" applyNumberFormat="1" applyFill="1"/>
    <xf numFmtId="10" fontId="0" fillId="3" borderId="0" xfId="0" applyNumberFormat="1" applyFill="1"/>
    <xf numFmtId="10" fontId="0" fillId="0" borderId="0" xfId="2" applyNumberFormat="1" applyFont="1"/>
    <xf numFmtId="10" fontId="0" fillId="0" borderId="0" xfId="2" applyNumberFormat="1" applyFont="1" applyFill="1"/>
    <xf numFmtId="10" fontId="0" fillId="0" borderId="1" xfId="2" applyNumberFormat="1" applyFont="1" applyBorder="1"/>
    <xf numFmtId="0" fontId="4" fillId="3" borderId="0" xfId="0" applyFont="1" applyFill="1"/>
    <xf numFmtId="4" fontId="1" fillId="3" borderId="0" xfId="0" applyNumberFormat="1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66"/>
  <sheetViews>
    <sheetView workbookViewId="0">
      <pane ySplit="2415" topLeftCell="A18" activePane="bottomLeft"/>
      <selection activeCell="EN4" sqref="EN4"/>
      <selection pane="bottomLeft" activeCell="EJ24" sqref="EJ24"/>
    </sheetView>
  </sheetViews>
  <sheetFormatPr baseColWidth="10" defaultRowHeight="12.75"/>
  <cols>
    <col min="1" max="1" width="6.42578125" customWidth="1"/>
    <col min="2" max="2" width="45.42578125" customWidth="1"/>
    <col min="3" max="3" width="9.42578125" style="34" customWidth="1"/>
    <col min="4" max="4" width="12.28515625" style="4" bestFit="1" customWidth="1"/>
    <col min="5" max="5" width="13.28515625" style="4" customWidth="1"/>
    <col min="6" max="6" width="9" style="4" customWidth="1"/>
    <col min="7" max="7" width="6.5703125" customWidth="1"/>
    <col min="8" max="8" width="43.140625" customWidth="1"/>
    <col min="9" max="9" width="9.85546875" style="34" customWidth="1"/>
    <col min="10" max="10" width="15.140625" style="4" customWidth="1"/>
    <col min="11" max="12" width="11" style="4" customWidth="1"/>
    <col min="13" max="13" width="6.5703125" customWidth="1"/>
    <col min="14" max="14" width="43.140625" customWidth="1"/>
    <col min="15" max="15" width="9.85546875" style="34" customWidth="1"/>
    <col min="16" max="16" width="15.140625" style="4" customWidth="1"/>
    <col min="17" max="18" width="11" style="4" customWidth="1"/>
    <col min="19" max="19" width="7.5703125" customWidth="1"/>
    <col min="20" max="20" width="43.140625" customWidth="1"/>
    <col min="21" max="21" width="9.85546875" style="34" customWidth="1"/>
    <col min="22" max="22" width="15.140625" style="4" customWidth="1"/>
    <col min="23" max="23" width="11" style="4" customWidth="1"/>
    <col min="24" max="24" width="6.85546875" customWidth="1"/>
    <col min="25" max="25" width="47.140625" customWidth="1"/>
    <col min="26" max="26" width="9.85546875" style="34" customWidth="1"/>
    <col min="27" max="27" width="15.140625" style="4" customWidth="1"/>
    <col min="28" max="28" width="11.42578125" style="4"/>
    <col min="29" max="29" width="6.85546875" customWidth="1"/>
    <col min="30" max="30" width="43.140625" customWidth="1"/>
    <col min="31" max="31" width="9.85546875" style="34" customWidth="1"/>
    <col min="32" max="32" width="15.140625" style="4" customWidth="1"/>
    <col min="33" max="33" width="11.42578125" style="4"/>
    <col min="34" max="34" width="6.85546875" customWidth="1"/>
    <col min="35" max="35" width="43.140625" customWidth="1"/>
    <col min="36" max="36" width="9.85546875" style="34" customWidth="1"/>
    <col min="37" max="37" width="15.140625" style="4" customWidth="1"/>
    <col min="38" max="38" width="11.42578125" style="4"/>
    <col min="39" max="39" width="7.28515625" customWidth="1"/>
    <col min="40" max="40" width="43.140625" customWidth="1"/>
    <col min="41" max="41" width="9.85546875" style="34" customWidth="1"/>
    <col min="42" max="42" width="15.140625" style="4" customWidth="1"/>
    <col min="43" max="43" width="11.42578125" style="4"/>
    <col min="44" max="44" width="7.42578125" customWidth="1"/>
    <col min="45" max="45" width="43.140625" customWidth="1"/>
    <col min="46" max="46" width="9.85546875" style="34" customWidth="1"/>
    <col min="47" max="47" width="15.140625" style="4" customWidth="1"/>
    <col min="48" max="48" width="11.42578125" style="4"/>
    <col min="49" max="49" width="6.7109375" customWidth="1"/>
    <col min="50" max="50" width="43.140625" customWidth="1"/>
    <col min="51" max="51" width="9.85546875" style="34" customWidth="1"/>
    <col min="52" max="52" width="15.140625" style="4" customWidth="1"/>
    <col min="53" max="53" width="11.42578125" style="4"/>
    <col min="54" max="54" width="6.5703125" customWidth="1"/>
    <col min="55" max="55" width="43.140625" customWidth="1"/>
    <col min="56" max="56" width="9.85546875" style="34" customWidth="1"/>
    <col min="57" max="57" width="15.140625" style="4" customWidth="1"/>
    <col min="58" max="58" width="11.42578125" style="4"/>
    <col min="59" max="59" width="6.5703125" customWidth="1"/>
    <col min="60" max="60" width="43.140625" customWidth="1"/>
    <col min="61" max="61" width="9.85546875" style="34" customWidth="1"/>
    <col min="62" max="62" width="15.140625" style="4" customWidth="1"/>
    <col min="63" max="63" width="11.42578125" style="4"/>
    <col min="64" max="64" width="7.42578125" customWidth="1"/>
    <col min="65" max="65" width="43.140625" customWidth="1"/>
    <col min="66" max="66" width="9.85546875" style="34" customWidth="1"/>
    <col min="67" max="67" width="15.140625" style="4" customWidth="1"/>
    <col min="68" max="68" width="11.42578125" style="4"/>
    <col min="69" max="69" width="6.7109375" customWidth="1"/>
    <col min="70" max="70" width="43.140625" customWidth="1"/>
    <col min="71" max="71" width="9.85546875" style="34" customWidth="1"/>
    <col min="72" max="72" width="15.140625" style="4" customWidth="1"/>
    <col min="73" max="73" width="11.42578125" style="4"/>
    <col min="74" max="74" width="6.5703125" customWidth="1"/>
    <col min="75" max="75" width="43.140625" customWidth="1"/>
    <col min="76" max="76" width="9.85546875" style="34" customWidth="1"/>
    <col min="77" max="77" width="15.140625" style="4" customWidth="1"/>
    <col min="78" max="78" width="11.42578125" style="4"/>
    <col min="79" max="79" width="6.5703125" customWidth="1"/>
    <col min="80" max="80" width="43.140625" customWidth="1"/>
    <col min="81" max="81" width="9.85546875" style="34" customWidth="1"/>
    <col min="82" max="82" width="15.140625" style="4" customWidth="1"/>
    <col min="83" max="83" width="11.42578125" style="4"/>
    <col min="84" max="84" width="7.140625" customWidth="1"/>
    <col min="85" max="85" width="43.140625" customWidth="1"/>
    <col min="86" max="86" width="9.85546875" style="34" customWidth="1"/>
    <col min="87" max="87" width="15.140625" style="4" customWidth="1"/>
    <col min="88" max="88" width="11.42578125" style="4"/>
    <col min="89" max="89" width="7" customWidth="1"/>
    <col min="90" max="90" width="43.140625" customWidth="1"/>
    <col min="91" max="91" width="9.85546875" style="34" customWidth="1"/>
    <col min="92" max="92" width="15.140625" style="4" customWidth="1"/>
    <col min="93" max="93" width="11.42578125" style="4"/>
    <col min="94" max="94" width="7.140625" customWidth="1"/>
    <col min="95" max="95" width="43.140625" customWidth="1"/>
    <col min="96" max="96" width="9.85546875" style="34" customWidth="1"/>
    <col min="97" max="97" width="15.140625" style="4" customWidth="1"/>
    <col min="98" max="98" width="11.42578125" style="4"/>
    <col min="99" max="99" width="7.42578125" customWidth="1"/>
    <col min="100" max="100" width="43.140625" customWidth="1"/>
    <col min="101" max="101" width="9.85546875" style="34" customWidth="1"/>
    <col min="102" max="102" width="15.140625" style="4" customWidth="1"/>
    <col min="103" max="103" width="11.42578125" style="4"/>
    <col min="104" max="104" width="7.42578125" customWidth="1"/>
    <col min="105" max="105" width="43.140625" customWidth="1"/>
    <col min="106" max="106" width="9.85546875" style="34" customWidth="1"/>
    <col min="107" max="107" width="15.140625" style="4" customWidth="1"/>
    <col min="108" max="108" width="11.42578125" style="4"/>
    <col min="109" max="109" width="6.85546875" customWidth="1"/>
    <col min="110" max="110" width="43.140625" customWidth="1"/>
    <col min="111" max="111" width="9.85546875" style="34" customWidth="1"/>
    <col min="112" max="112" width="15.140625" style="4" customWidth="1"/>
    <col min="113" max="113" width="11.42578125" style="4"/>
    <col min="114" max="114" width="7" customWidth="1"/>
    <col min="115" max="115" width="43.140625" customWidth="1"/>
    <col min="116" max="116" width="9.85546875" style="34" customWidth="1"/>
    <col min="117" max="117" width="15.140625" style="4" customWidth="1"/>
    <col min="118" max="118" width="11.42578125" style="4"/>
    <col min="119" max="119" width="6.5703125" customWidth="1"/>
    <col min="120" max="120" width="43.140625" customWidth="1"/>
    <col min="121" max="121" width="9.85546875" style="34" customWidth="1"/>
    <col min="122" max="122" width="15.140625" style="4" customWidth="1"/>
    <col min="123" max="123" width="11.42578125" style="4"/>
    <col min="124" max="124" width="6.85546875" customWidth="1"/>
    <col min="125" max="125" width="43.140625" customWidth="1"/>
    <col min="126" max="126" width="9.85546875" style="34" customWidth="1"/>
    <col min="127" max="127" width="15.140625" style="4" customWidth="1"/>
    <col min="128" max="128" width="11.42578125" style="4"/>
    <col min="129" max="129" width="6.85546875" customWidth="1"/>
    <col min="130" max="130" width="43.140625" customWidth="1"/>
    <col min="131" max="131" width="9.85546875" style="34" customWidth="1"/>
    <col min="132" max="132" width="15.140625" style="4" customWidth="1"/>
    <col min="133" max="133" width="11.42578125" style="4"/>
    <col min="134" max="134" width="6.5703125" customWidth="1"/>
    <col min="135" max="135" width="43.140625" customWidth="1"/>
    <col min="136" max="136" width="9.85546875" style="34" customWidth="1"/>
    <col min="137" max="137" width="15.140625" style="4" customWidth="1"/>
    <col min="138" max="138" width="11.42578125" style="4"/>
    <col min="141" max="141" width="14.140625" customWidth="1"/>
    <col min="142" max="142" width="11" customWidth="1"/>
  </cols>
  <sheetData>
    <row r="1" spans="1:142" ht="15.75">
      <c r="A1" s="1"/>
      <c r="B1" s="1" t="s">
        <v>67</v>
      </c>
      <c r="C1" s="2"/>
      <c r="D1" s="3"/>
      <c r="G1" s="1"/>
      <c r="H1" s="5" t="s">
        <v>79</v>
      </c>
      <c r="I1" s="6"/>
      <c r="J1" s="3" t="s">
        <v>0</v>
      </c>
      <c r="M1" s="1"/>
      <c r="N1" s="5" t="s">
        <v>80</v>
      </c>
      <c r="O1" s="2"/>
      <c r="P1" s="3" t="s">
        <v>0</v>
      </c>
      <c r="S1" s="1"/>
      <c r="T1" s="5" t="s">
        <v>81</v>
      </c>
      <c r="U1" s="2"/>
      <c r="V1" s="3" t="s">
        <v>0</v>
      </c>
      <c r="X1" s="1"/>
      <c r="Y1" s="5" t="s">
        <v>82</v>
      </c>
      <c r="Z1" s="2"/>
      <c r="AA1" s="3" t="s">
        <v>0</v>
      </c>
      <c r="AC1" s="1"/>
      <c r="AD1" s="5" t="s">
        <v>83</v>
      </c>
      <c r="AE1" s="2"/>
      <c r="AF1" s="3" t="s">
        <v>0</v>
      </c>
      <c r="AH1" s="1"/>
      <c r="AI1" s="5" t="s">
        <v>84</v>
      </c>
      <c r="AJ1" s="2"/>
      <c r="AK1" s="3" t="s">
        <v>0</v>
      </c>
      <c r="AM1" s="1"/>
      <c r="AN1" s="5" t="s">
        <v>85</v>
      </c>
      <c r="AO1" s="2"/>
      <c r="AP1" s="3" t="s">
        <v>0</v>
      </c>
      <c r="AR1" s="1"/>
      <c r="AS1" s="5" t="s">
        <v>86</v>
      </c>
      <c r="AT1" s="2"/>
      <c r="AU1" s="3" t="s">
        <v>0</v>
      </c>
      <c r="AW1" s="1"/>
      <c r="AX1" s="5" t="s">
        <v>87</v>
      </c>
      <c r="AY1" s="2"/>
      <c r="AZ1" s="3" t="s">
        <v>0</v>
      </c>
      <c r="BB1" s="1"/>
      <c r="BC1" s="5" t="s">
        <v>88</v>
      </c>
      <c r="BD1" s="2"/>
      <c r="BE1" s="3" t="s">
        <v>0</v>
      </c>
      <c r="BG1" s="1"/>
      <c r="BH1" s="5" t="s">
        <v>89</v>
      </c>
      <c r="BI1" s="2"/>
      <c r="BJ1" s="3" t="s">
        <v>0</v>
      </c>
      <c r="BL1" s="1"/>
      <c r="BM1" s="5" t="s">
        <v>90</v>
      </c>
      <c r="BN1" s="2"/>
      <c r="BO1" s="3" t="s">
        <v>0</v>
      </c>
      <c r="BQ1" s="1"/>
      <c r="BR1" s="5" t="s">
        <v>91</v>
      </c>
      <c r="BS1" s="2"/>
      <c r="BT1" s="3" t="s">
        <v>0</v>
      </c>
      <c r="BV1" s="1"/>
      <c r="BW1" s="5" t="s">
        <v>92</v>
      </c>
      <c r="BX1" s="2"/>
      <c r="BY1" s="3" t="s">
        <v>0</v>
      </c>
      <c r="CA1" s="1"/>
      <c r="CB1" s="5" t="s">
        <v>93</v>
      </c>
      <c r="CC1" s="2"/>
      <c r="CD1" s="3" t="s">
        <v>0</v>
      </c>
      <c r="CF1" s="1"/>
      <c r="CG1" s="5" t="s">
        <v>94</v>
      </c>
      <c r="CH1" s="2"/>
      <c r="CI1" s="3" t="s">
        <v>0</v>
      </c>
      <c r="CK1" s="1"/>
      <c r="CL1" s="5" t="s">
        <v>95</v>
      </c>
      <c r="CM1" s="2"/>
      <c r="CN1" s="3" t="s">
        <v>0</v>
      </c>
      <c r="CP1" s="1"/>
      <c r="CQ1" s="5" t="s">
        <v>96</v>
      </c>
      <c r="CR1" s="2"/>
      <c r="CS1" s="3" t="s">
        <v>0</v>
      </c>
      <c r="CU1" s="1"/>
      <c r="CV1" s="5" t="s">
        <v>99</v>
      </c>
      <c r="CW1" s="2"/>
      <c r="CX1" s="3" t="s">
        <v>0</v>
      </c>
      <c r="CZ1" s="1"/>
      <c r="DA1" s="5" t="s">
        <v>100</v>
      </c>
      <c r="DB1" s="2"/>
      <c r="DC1" s="3" t="s">
        <v>0</v>
      </c>
      <c r="DE1" s="1"/>
      <c r="DF1" s="5" t="s">
        <v>101</v>
      </c>
      <c r="DG1" s="2"/>
      <c r="DH1" s="3" t="s">
        <v>0</v>
      </c>
      <c r="DJ1" s="1"/>
      <c r="DK1" s="5" t="s">
        <v>102</v>
      </c>
      <c r="DL1" s="2"/>
      <c r="DM1" s="3" t="s">
        <v>0</v>
      </c>
      <c r="DO1" s="1"/>
      <c r="DP1" s="5" t="s">
        <v>103</v>
      </c>
      <c r="DQ1" s="2"/>
      <c r="DR1" s="3" t="s">
        <v>0</v>
      </c>
      <c r="DT1" s="1"/>
      <c r="DU1" s="5" t="s">
        <v>104</v>
      </c>
      <c r="DV1" s="2"/>
      <c r="DW1" s="3" t="s">
        <v>0</v>
      </c>
      <c r="DY1" s="1"/>
      <c r="DZ1" s="5" t="s">
        <v>105</v>
      </c>
      <c r="EA1" s="2"/>
      <c r="EB1" s="3" t="s">
        <v>0</v>
      </c>
      <c r="ED1" s="1"/>
      <c r="EE1" s="5" t="s">
        <v>106</v>
      </c>
      <c r="EF1" s="2"/>
      <c r="EG1" s="3" t="s">
        <v>0</v>
      </c>
    </row>
    <row r="2" spans="1:142" ht="22.5" customHeight="1">
      <c r="A2" s="1"/>
      <c r="B2" s="132" t="s">
        <v>163</v>
      </c>
      <c r="C2" s="54"/>
      <c r="D2" s="55"/>
      <c r="G2" s="1"/>
      <c r="H2" s="1"/>
      <c r="I2" s="2"/>
      <c r="J2" s="3"/>
      <c r="M2" s="1"/>
      <c r="N2" s="1"/>
      <c r="O2" s="2"/>
      <c r="P2" s="3"/>
      <c r="S2" s="1"/>
      <c r="T2" s="1"/>
      <c r="U2" s="2"/>
      <c r="V2" s="3"/>
      <c r="X2" s="1"/>
      <c r="Y2" s="1"/>
      <c r="Z2" s="2"/>
      <c r="AA2" s="3"/>
      <c r="AC2" s="1"/>
      <c r="AD2" s="1"/>
      <c r="AE2" s="2"/>
      <c r="AF2" s="3"/>
      <c r="AH2" s="1"/>
      <c r="AI2" s="1"/>
      <c r="AJ2" s="2"/>
      <c r="AK2" s="3"/>
      <c r="AM2" s="1"/>
      <c r="AN2" s="1"/>
      <c r="AO2" s="2"/>
      <c r="AP2" s="3"/>
      <c r="AR2" s="1"/>
      <c r="AS2" s="1"/>
      <c r="AT2" s="2"/>
      <c r="AU2" s="3"/>
      <c r="AW2" s="1"/>
      <c r="AX2" s="1"/>
      <c r="AY2" s="2"/>
      <c r="AZ2" s="3"/>
      <c r="BB2" s="1"/>
      <c r="BC2" s="1"/>
      <c r="BD2" s="2"/>
      <c r="BE2" s="3"/>
      <c r="BG2" s="1"/>
      <c r="BH2" s="1"/>
      <c r="BI2" s="2"/>
      <c r="BJ2" s="3"/>
      <c r="BL2" s="1"/>
      <c r="BM2" s="1"/>
      <c r="BN2" s="2"/>
      <c r="BO2" s="3"/>
      <c r="BQ2" s="1"/>
      <c r="BR2" s="1"/>
      <c r="BS2" s="2"/>
      <c r="BT2" s="3"/>
      <c r="BV2" s="1"/>
      <c r="BW2" s="1"/>
      <c r="BX2" s="2"/>
      <c r="BY2" s="3"/>
      <c r="CA2" s="1"/>
      <c r="CB2" s="1"/>
      <c r="CC2" s="2"/>
      <c r="CD2" s="3"/>
      <c r="CF2" s="1"/>
      <c r="CG2" s="1"/>
      <c r="CH2" s="2"/>
      <c r="CI2" s="3"/>
      <c r="CK2" s="1"/>
      <c r="CL2" s="1"/>
      <c r="CM2" s="2"/>
      <c r="CN2" s="3"/>
      <c r="CP2" s="1"/>
      <c r="CQ2" s="1"/>
      <c r="CR2" s="2"/>
      <c r="CS2" s="3"/>
      <c r="CU2" s="1"/>
      <c r="CV2" s="1"/>
      <c r="CW2" s="2"/>
      <c r="CX2" s="3"/>
      <c r="CZ2" s="1"/>
      <c r="DA2" s="1"/>
      <c r="DB2" s="2"/>
      <c r="DC2" s="3"/>
      <c r="DE2" s="1"/>
      <c r="DF2" s="1"/>
      <c r="DG2" s="2"/>
      <c r="DH2" s="3"/>
      <c r="DJ2" s="1"/>
      <c r="DK2" s="1"/>
      <c r="DL2" s="2"/>
      <c r="DM2" s="3"/>
      <c r="DO2" s="1"/>
      <c r="DP2" s="1"/>
      <c r="DQ2" s="2"/>
      <c r="DR2" s="3"/>
      <c r="DT2" s="1"/>
      <c r="DU2" s="1"/>
      <c r="DV2" s="2"/>
      <c r="DW2" s="3"/>
      <c r="DY2" s="1"/>
      <c r="DZ2" s="1"/>
      <c r="EA2" s="2"/>
      <c r="EB2" s="3"/>
      <c r="ED2" s="1"/>
      <c r="EE2" s="1"/>
      <c r="EF2" s="2"/>
      <c r="EG2" s="3"/>
    </row>
    <row r="3" spans="1:142">
      <c r="A3" s="7" t="s">
        <v>0</v>
      </c>
      <c r="C3" s="8" t="s">
        <v>1</v>
      </c>
      <c r="D3" s="8" t="s">
        <v>1</v>
      </c>
      <c r="E3" s="45"/>
      <c r="F3" s="45"/>
      <c r="G3" s="7" t="s">
        <v>0</v>
      </c>
      <c r="I3" s="8" t="s">
        <v>1</v>
      </c>
      <c r="J3" s="8" t="s">
        <v>1</v>
      </c>
      <c r="K3" s="45"/>
      <c r="L3" s="45"/>
      <c r="M3" s="7" t="s">
        <v>0</v>
      </c>
      <c r="O3" s="8" t="s">
        <v>1</v>
      </c>
      <c r="P3" s="8" t="s">
        <v>1</v>
      </c>
      <c r="Q3" s="45"/>
      <c r="R3" s="45"/>
      <c r="S3" s="7" t="s">
        <v>0</v>
      </c>
      <c r="U3" s="8" t="s">
        <v>1</v>
      </c>
      <c r="V3" s="8" t="s">
        <v>1</v>
      </c>
      <c r="W3" s="45"/>
      <c r="X3" s="7" t="s">
        <v>0</v>
      </c>
      <c r="Z3" s="8" t="s">
        <v>1</v>
      </c>
      <c r="AA3" s="8" t="s">
        <v>1</v>
      </c>
      <c r="AB3" s="45"/>
      <c r="AC3" s="7" t="s">
        <v>0</v>
      </c>
      <c r="AE3" s="8" t="s">
        <v>1</v>
      </c>
      <c r="AF3" s="8" t="s">
        <v>1</v>
      </c>
      <c r="AG3" s="45"/>
      <c r="AH3" s="7" t="s">
        <v>0</v>
      </c>
      <c r="AJ3" s="8" t="s">
        <v>1</v>
      </c>
      <c r="AK3" s="8" t="s">
        <v>1</v>
      </c>
      <c r="AL3" s="45"/>
      <c r="AM3" s="7" t="s">
        <v>0</v>
      </c>
      <c r="AO3" s="8" t="s">
        <v>1</v>
      </c>
      <c r="AP3" s="8" t="s">
        <v>1</v>
      </c>
      <c r="AQ3" s="45"/>
      <c r="AR3" s="7" t="s">
        <v>0</v>
      </c>
      <c r="AT3" s="8" t="s">
        <v>1</v>
      </c>
      <c r="AU3" s="8" t="s">
        <v>1</v>
      </c>
      <c r="AV3" s="45"/>
      <c r="AW3" s="7" t="s">
        <v>0</v>
      </c>
      <c r="AY3" s="8" t="s">
        <v>1</v>
      </c>
      <c r="AZ3" s="8" t="s">
        <v>1</v>
      </c>
      <c r="BA3" s="45"/>
      <c r="BB3" s="7" t="s">
        <v>0</v>
      </c>
      <c r="BD3" s="8" t="s">
        <v>1</v>
      </c>
      <c r="BE3" s="8" t="s">
        <v>1</v>
      </c>
      <c r="BF3" s="45"/>
      <c r="BG3" s="7" t="s">
        <v>0</v>
      </c>
      <c r="BI3" s="8" t="s">
        <v>1</v>
      </c>
      <c r="BJ3" s="8" t="s">
        <v>1</v>
      </c>
      <c r="BK3" s="45"/>
      <c r="BL3" s="7" t="s">
        <v>0</v>
      </c>
      <c r="BN3" s="8" t="s">
        <v>1</v>
      </c>
      <c r="BO3" s="8" t="s">
        <v>1</v>
      </c>
      <c r="BP3" s="45"/>
      <c r="BQ3" s="7" t="s">
        <v>0</v>
      </c>
      <c r="BS3" s="8" t="s">
        <v>1</v>
      </c>
      <c r="BT3" s="8" t="s">
        <v>1</v>
      </c>
      <c r="BU3" s="45"/>
      <c r="BV3" s="7" t="s">
        <v>0</v>
      </c>
      <c r="BX3" s="8" t="s">
        <v>1</v>
      </c>
      <c r="BY3" s="8" t="s">
        <v>1</v>
      </c>
      <c r="BZ3" s="45"/>
      <c r="CA3" s="7" t="s">
        <v>0</v>
      </c>
      <c r="CC3" s="8" t="s">
        <v>1</v>
      </c>
      <c r="CD3" s="8" t="s">
        <v>1</v>
      </c>
      <c r="CE3" s="45"/>
      <c r="CF3" s="7" t="s">
        <v>0</v>
      </c>
      <c r="CH3" s="8" t="s">
        <v>1</v>
      </c>
      <c r="CI3" s="8" t="s">
        <v>1</v>
      </c>
      <c r="CJ3" s="45"/>
      <c r="CK3" s="7" t="s">
        <v>0</v>
      </c>
      <c r="CM3" s="8" t="s">
        <v>1</v>
      </c>
      <c r="CN3" s="8" t="s">
        <v>1</v>
      </c>
      <c r="CO3" s="45"/>
      <c r="CP3" s="7" t="s">
        <v>0</v>
      </c>
      <c r="CR3" s="8" t="s">
        <v>1</v>
      </c>
      <c r="CS3" s="8" t="s">
        <v>1</v>
      </c>
      <c r="CT3" s="45"/>
      <c r="CU3" s="7" t="s">
        <v>0</v>
      </c>
      <c r="CW3" s="8" t="s">
        <v>1</v>
      </c>
      <c r="CX3" s="8" t="s">
        <v>1</v>
      </c>
      <c r="CY3" s="45"/>
      <c r="CZ3" s="7" t="s">
        <v>0</v>
      </c>
      <c r="DB3" s="8" t="s">
        <v>1</v>
      </c>
      <c r="DC3" s="8" t="s">
        <v>1</v>
      </c>
      <c r="DD3" s="45"/>
      <c r="DE3" s="7" t="s">
        <v>0</v>
      </c>
      <c r="DG3" s="8" t="s">
        <v>1</v>
      </c>
      <c r="DH3" s="8" t="s">
        <v>1</v>
      </c>
      <c r="DI3" s="45"/>
      <c r="DJ3" s="7" t="s">
        <v>0</v>
      </c>
      <c r="DL3" s="8" t="s">
        <v>1</v>
      </c>
      <c r="DM3" s="8" t="s">
        <v>1</v>
      </c>
      <c r="DN3" s="45"/>
      <c r="DO3" s="7" t="s">
        <v>0</v>
      </c>
      <c r="DQ3" s="8" t="s">
        <v>1</v>
      </c>
      <c r="DR3" s="8" t="s">
        <v>1</v>
      </c>
      <c r="DS3" s="45"/>
      <c r="DT3" s="7" t="s">
        <v>0</v>
      </c>
      <c r="DV3" s="8" t="s">
        <v>1</v>
      </c>
      <c r="DW3" s="8" t="s">
        <v>1</v>
      </c>
      <c r="DX3" s="45"/>
      <c r="DY3" s="7" t="s">
        <v>0</v>
      </c>
      <c r="EA3" s="8" t="s">
        <v>1</v>
      </c>
      <c r="EB3" s="8" t="s">
        <v>1</v>
      </c>
      <c r="EC3" s="45"/>
      <c r="ED3" s="7" t="s">
        <v>0</v>
      </c>
      <c r="EF3" s="8" t="s">
        <v>1</v>
      </c>
      <c r="EG3" s="8" t="s">
        <v>1</v>
      </c>
      <c r="EH3" s="45"/>
    </row>
    <row r="4" spans="1:142">
      <c r="A4" s="10">
        <v>26</v>
      </c>
      <c r="B4" t="s">
        <v>69</v>
      </c>
      <c r="C4" s="48">
        <v>1334.59</v>
      </c>
      <c r="D4" s="48">
        <v>1334.59</v>
      </c>
      <c r="G4" s="10">
        <v>1</v>
      </c>
      <c r="H4" t="s">
        <v>50</v>
      </c>
      <c r="I4" s="4">
        <v>49.13</v>
      </c>
      <c r="J4" s="4">
        <f>I4</f>
        <v>49.13</v>
      </c>
      <c r="M4" s="10">
        <v>1</v>
      </c>
      <c r="N4" t="s">
        <v>50</v>
      </c>
      <c r="O4" s="4">
        <v>49.65</v>
      </c>
      <c r="P4" s="4">
        <f>O4</f>
        <v>49.65</v>
      </c>
      <c r="S4" s="10">
        <v>1</v>
      </c>
      <c r="T4" t="s">
        <v>50</v>
      </c>
      <c r="U4" s="4">
        <v>48.35</v>
      </c>
      <c r="V4" s="4">
        <f>U4</f>
        <v>48.35</v>
      </c>
      <c r="X4" s="10">
        <v>1</v>
      </c>
      <c r="Y4" t="s">
        <v>50</v>
      </c>
      <c r="Z4" s="4">
        <v>49.13</v>
      </c>
      <c r="AA4" s="4">
        <f>Z4</f>
        <v>49.13</v>
      </c>
      <c r="AC4" s="10">
        <v>1</v>
      </c>
      <c r="AD4" t="s">
        <v>50</v>
      </c>
      <c r="AE4" s="4">
        <v>49.58</v>
      </c>
      <c r="AF4" s="4">
        <f>AE4</f>
        <v>49.58</v>
      </c>
      <c r="AH4" s="10">
        <v>1</v>
      </c>
      <c r="AI4" t="s">
        <v>50</v>
      </c>
      <c r="AJ4" s="4">
        <v>49.65</v>
      </c>
      <c r="AK4" s="4">
        <f>AJ4</f>
        <v>49.65</v>
      </c>
      <c r="AM4" s="10">
        <v>1</v>
      </c>
      <c r="AN4" t="s">
        <v>50</v>
      </c>
      <c r="AO4" s="4">
        <v>49.13</v>
      </c>
      <c r="AP4" s="4">
        <f>AO4</f>
        <v>49.13</v>
      </c>
      <c r="AR4" s="10">
        <v>1</v>
      </c>
      <c r="AS4" t="s">
        <v>50</v>
      </c>
      <c r="AT4" s="4">
        <v>48.35</v>
      </c>
      <c r="AU4" s="4">
        <f>AT4</f>
        <v>48.35</v>
      </c>
      <c r="AW4" s="10">
        <v>1</v>
      </c>
      <c r="AX4" t="s">
        <v>50</v>
      </c>
      <c r="AY4" s="4">
        <v>49.49</v>
      </c>
      <c r="AZ4" s="4">
        <f>AY4</f>
        <v>49.49</v>
      </c>
      <c r="BB4" s="10">
        <v>1</v>
      </c>
      <c r="BC4" t="s">
        <v>50</v>
      </c>
      <c r="BD4" s="4">
        <v>48.94</v>
      </c>
      <c r="BE4" s="4">
        <f>BD4</f>
        <v>48.94</v>
      </c>
      <c r="BG4" s="10">
        <v>1</v>
      </c>
      <c r="BH4" t="s">
        <v>50</v>
      </c>
      <c r="BI4" s="4">
        <v>49.05</v>
      </c>
      <c r="BJ4" s="4">
        <f>BI4</f>
        <v>49.05</v>
      </c>
      <c r="BL4" s="10">
        <v>1</v>
      </c>
      <c r="BM4" t="s">
        <v>50</v>
      </c>
      <c r="BN4" s="4">
        <v>48.85</v>
      </c>
      <c r="BO4" s="4">
        <f>BN4</f>
        <v>48.85</v>
      </c>
      <c r="BQ4" s="10">
        <v>1</v>
      </c>
      <c r="BR4" t="s">
        <v>50</v>
      </c>
      <c r="BS4" s="4">
        <v>49.13</v>
      </c>
      <c r="BT4" s="4">
        <f>BS4</f>
        <v>49.13</v>
      </c>
      <c r="BV4" s="10">
        <v>1</v>
      </c>
      <c r="BW4" t="s">
        <v>50</v>
      </c>
      <c r="BX4" s="4">
        <v>49.65</v>
      </c>
      <c r="BY4" s="4">
        <f>BX4</f>
        <v>49.65</v>
      </c>
      <c r="CA4" s="10">
        <v>1</v>
      </c>
      <c r="CB4" t="s">
        <v>50</v>
      </c>
      <c r="CC4" s="4">
        <v>48.96</v>
      </c>
      <c r="CD4" s="4">
        <f>CC4</f>
        <v>48.96</v>
      </c>
      <c r="CF4" s="10">
        <v>1</v>
      </c>
      <c r="CG4" t="s">
        <v>50</v>
      </c>
      <c r="CH4" s="4">
        <v>48.94</v>
      </c>
      <c r="CI4" s="4">
        <f>CH4</f>
        <v>48.94</v>
      </c>
      <c r="CK4" s="10">
        <v>1</v>
      </c>
      <c r="CL4" t="s">
        <v>50</v>
      </c>
      <c r="CM4" s="4">
        <v>49.42</v>
      </c>
      <c r="CN4" s="4">
        <f>CM4</f>
        <v>49.42</v>
      </c>
      <c r="CP4" s="10">
        <v>1</v>
      </c>
      <c r="CQ4" t="s">
        <v>50</v>
      </c>
      <c r="CR4" s="4">
        <v>49.49</v>
      </c>
      <c r="CS4" s="4">
        <f>CR4</f>
        <v>49.49</v>
      </c>
      <c r="CU4" s="10">
        <v>1</v>
      </c>
      <c r="CV4" t="s">
        <v>50</v>
      </c>
      <c r="CW4" s="4">
        <v>48.94</v>
      </c>
      <c r="CX4" s="4">
        <f>CW4</f>
        <v>48.94</v>
      </c>
      <c r="CZ4" s="10">
        <v>1</v>
      </c>
      <c r="DA4" t="s">
        <v>50</v>
      </c>
      <c r="DB4" s="4">
        <v>48.96</v>
      </c>
      <c r="DC4" s="4">
        <f>DB4</f>
        <v>48.96</v>
      </c>
      <c r="DE4" s="10">
        <v>1</v>
      </c>
      <c r="DF4" t="s">
        <v>50</v>
      </c>
      <c r="DG4" s="4">
        <v>55.62</v>
      </c>
      <c r="DH4" s="4">
        <f>DG4</f>
        <v>55.62</v>
      </c>
      <c r="DJ4" s="10">
        <v>1</v>
      </c>
      <c r="DK4" t="s">
        <v>50</v>
      </c>
      <c r="DL4" s="4">
        <v>64.430000000000007</v>
      </c>
      <c r="DM4" s="4">
        <f>DL4</f>
        <v>64.430000000000007</v>
      </c>
      <c r="DO4" s="10">
        <v>1</v>
      </c>
      <c r="DP4" t="s">
        <v>50</v>
      </c>
      <c r="DQ4" s="4">
        <v>55.95</v>
      </c>
      <c r="DR4" s="4">
        <f>DQ4</f>
        <v>55.95</v>
      </c>
      <c r="DT4" s="10">
        <v>1</v>
      </c>
      <c r="DU4" t="s">
        <v>50</v>
      </c>
      <c r="DV4" s="4">
        <v>55.57</v>
      </c>
      <c r="DW4" s="4">
        <f>DV4</f>
        <v>55.57</v>
      </c>
      <c r="DY4" s="10">
        <v>1</v>
      </c>
      <c r="DZ4" t="s">
        <v>50</v>
      </c>
      <c r="EA4" s="4">
        <v>64.67</v>
      </c>
      <c r="EB4" s="4">
        <f>EA4</f>
        <v>64.67</v>
      </c>
      <c r="ED4" s="10">
        <v>1</v>
      </c>
      <c r="EE4" t="s">
        <v>50</v>
      </c>
      <c r="EF4" s="4">
        <v>55.56</v>
      </c>
      <c r="EG4" s="4">
        <f>EF4</f>
        <v>55.56</v>
      </c>
      <c r="EI4" s="4">
        <f>Z4+U4+O4+I4+AE4+AJ4+AT4+AO4+CR4+CM4+CH4+CC4+BX4+BS4+BN4+BI4+BD4+AY4+CW4+DB4+DG4+DL4+DQ4+DV4+EA4+EF4</f>
        <v>1334.59</v>
      </c>
      <c r="EJ4" s="4">
        <f>AA4+V4+P4+J4+AF4+AK4+AU4+AP4+CS4+CN4+CI4+CD4+BY4+BT4+BO4+BJ4+BE4+AZ4+CX4+DC4+DH4+DM4+DR4+DW4+EB4+EG4</f>
        <v>1334.59</v>
      </c>
      <c r="EK4" s="4">
        <f>C4-EI4</f>
        <v>0</v>
      </c>
      <c r="EL4" s="4">
        <f>EJ4-D4</f>
        <v>0</v>
      </c>
    </row>
    <row r="5" spans="1:142">
      <c r="A5" s="10">
        <v>0</v>
      </c>
      <c r="B5" t="s">
        <v>53</v>
      </c>
      <c r="C5" s="48">
        <v>0</v>
      </c>
      <c r="D5" s="48">
        <v>0</v>
      </c>
      <c r="G5" s="10">
        <v>0</v>
      </c>
      <c r="H5" t="s">
        <v>54</v>
      </c>
      <c r="I5" s="4">
        <v>0</v>
      </c>
      <c r="J5" s="4">
        <v>0</v>
      </c>
      <c r="M5" s="10">
        <v>0</v>
      </c>
      <c r="N5" t="s">
        <v>54</v>
      </c>
      <c r="O5" s="4">
        <v>0</v>
      </c>
      <c r="P5" s="4">
        <v>0</v>
      </c>
      <c r="S5" s="10">
        <v>0</v>
      </c>
      <c r="T5" t="s">
        <v>54</v>
      </c>
      <c r="U5" s="4">
        <v>0</v>
      </c>
      <c r="V5" s="4">
        <v>0</v>
      </c>
      <c r="X5" s="10">
        <v>0</v>
      </c>
      <c r="Y5" t="s">
        <v>54</v>
      </c>
      <c r="Z5" s="4">
        <v>0</v>
      </c>
      <c r="AA5" s="4">
        <v>0</v>
      </c>
      <c r="AC5" s="10">
        <v>0</v>
      </c>
      <c r="AD5" t="s">
        <v>54</v>
      </c>
      <c r="AE5" s="4">
        <v>0</v>
      </c>
      <c r="AF5" s="4">
        <v>0</v>
      </c>
      <c r="AH5" s="10">
        <v>0</v>
      </c>
      <c r="AI5" t="s">
        <v>54</v>
      </c>
      <c r="AJ5" s="4">
        <v>0</v>
      </c>
      <c r="AK5" s="4">
        <v>0</v>
      </c>
      <c r="AM5" s="10">
        <v>0</v>
      </c>
      <c r="AN5" t="s">
        <v>54</v>
      </c>
      <c r="AO5" s="4">
        <v>0</v>
      </c>
      <c r="AP5" s="4">
        <v>0</v>
      </c>
      <c r="AR5" s="10">
        <v>0</v>
      </c>
      <c r="AS5" t="s">
        <v>54</v>
      </c>
      <c r="AT5" s="4">
        <v>0</v>
      </c>
      <c r="AU5" s="4">
        <v>0</v>
      </c>
      <c r="AW5" s="10">
        <v>0</v>
      </c>
      <c r="AX5" t="s">
        <v>54</v>
      </c>
      <c r="AY5" s="4">
        <v>0</v>
      </c>
      <c r="AZ5" s="4">
        <v>0</v>
      </c>
      <c r="BB5" s="10">
        <v>0</v>
      </c>
      <c r="BC5" t="s">
        <v>54</v>
      </c>
      <c r="BD5" s="4">
        <v>0</v>
      </c>
      <c r="BE5" s="4">
        <v>0</v>
      </c>
      <c r="BG5" s="10">
        <v>0</v>
      </c>
      <c r="BH5" t="s">
        <v>54</v>
      </c>
      <c r="BI5" s="4">
        <v>0</v>
      </c>
      <c r="BJ5" s="4">
        <v>0</v>
      </c>
      <c r="BL5" s="10">
        <v>0</v>
      </c>
      <c r="BM5" t="s">
        <v>54</v>
      </c>
      <c r="BN5" s="4">
        <v>0</v>
      </c>
      <c r="BO5" s="4">
        <v>0</v>
      </c>
      <c r="BQ5" s="10">
        <v>0</v>
      </c>
      <c r="BR5" t="s">
        <v>54</v>
      </c>
      <c r="BS5" s="4">
        <v>0</v>
      </c>
      <c r="BT5" s="4">
        <v>0</v>
      </c>
      <c r="BV5" s="10">
        <v>0</v>
      </c>
      <c r="BW5" t="s">
        <v>54</v>
      </c>
      <c r="BX5" s="4">
        <v>0</v>
      </c>
      <c r="BY5" s="4">
        <v>0</v>
      </c>
      <c r="CA5" s="10">
        <v>0</v>
      </c>
      <c r="CB5" t="s">
        <v>54</v>
      </c>
      <c r="CC5" s="4">
        <v>0</v>
      </c>
      <c r="CD5" s="4">
        <v>0</v>
      </c>
      <c r="CF5" s="10">
        <v>0</v>
      </c>
      <c r="CG5" t="s">
        <v>54</v>
      </c>
      <c r="CH5" s="4">
        <v>0</v>
      </c>
      <c r="CI5" s="4">
        <v>0</v>
      </c>
      <c r="CK5" s="10">
        <v>0</v>
      </c>
      <c r="CL5" t="s">
        <v>54</v>
      </c>
      <c r="CM5" s="4">
        <v>0</v>
      </c>
      <c r="CN5" s="4">
        <v>0</v>
      </c>
      <c r="CP5" s="10">
        <v>0</v>
      </c>
      <c r="CQ5" t="s">
        <v>54</v>
      </c>
      <c r="CR5" s="4">
        <v>0</v>
      </c>
      <c r="CS5" s="4">
        <v>0</v>
      </c>
      <c r="CU5" s="10">
        <v>0</v>
      </c>
      <c r="CV5" t="s">
        <v>54</v>
      </c>
      <c r="CW5" s="4">
        <v>0</v>
      </c>
      <c r="CX5" s="4">
        <v>0</v>
      </c>
      <c r="CZ5" s="10">
        <v>0</v>
      </c>
      <c r="DA5" t="s">
        <v>54</v>
      </c>
      <c r="DB5" s="4">
        <v>0</v>
      </c>
      <c r="DC5" s="4">
        <v>0</v>
      </c>
      <c r="DE5" s="10">
        <v>0</v>
      </c>
      <c r="DF5" t="s">
        <v>54</v>
      </c>
      <c r="DG5" s="4">
        <v>0</v>
      </c>
      <c r="DH5" s="4">
        <v>0</v>
      </c>
      <c r="DJ5" s="10">
        <v>0</v>
      </c>
      <c r="DK5" t="s">
        <v>54</v>
      </c>
      <c r="DL5" s="4">
        <v>0</v>
      </c>
      <c r="DM5" s="4">
        <v>0</v>
      </c>
      <c r="DO5" s="10">
        <v>0</v>
      </c>
      <c r="DP5" t="s">
        <v>54</v>
      </c>
      <c r="DQ5" s="4">
        <v>0</v>
      </c>
      <c r="DR5" s="4">
        <v>0</v>
      </c>
      <c r="DT5" s="10">
        <v>0</v>
      </c>
      <c r="DU5" t="s">
        <v>54</v>
      </c>
      <c r="DV5" s="4">
        <v>0</v>
      </c>
      <c r="DW5" s="4">
        <v>0</v>
      </c>
      <c r="DY5" s="10">
        <v>0</v>
      </c>
      <c r="DZ5" t="s">
        <v>54</v>
      </c>
      <c r="EA5" s="4">
        <v>0</v>
      </c>
      <c r="EB5" s="4">
        <v>0</v>
      </c>
      <c r="ED5" s="10">
        <v>0</v>
      </c>
      <c r="EE5" t="s">
        <v>54</v>
      </c>
      <c r="EF5" s="4">
        <v>0</v>
      </c>
      <c r="EG5" s="4">
        <v>0</v>
      </c>
      <c r="EJ5" s="4">
        <f t="shared" ref="EJ5:EJ7" si="0">AA5+V5+P5+J5+AF5+AK5+AU5+AP5+CS5+CN5+CI5+CD5+BY5+BT5+BO5+BJ5+BE5+AZ5+CX5+DC5+DH5+DM5+DR5+DW5+EB5+EG5</f>
        <v>0</v>
      </c>
      <c r="EL5" s="4">
        <f>EJ5-D5</f>
        <v>0</v>
      </c>
    </row>
    <row r="6" spans="1:142">
      <c r="A6" s="111">
        <v>0</v>
      </c>
      <c r="B6" s="46" t="s">
        <v>49</v>
      </c>
      <c r="C6" s="112">
        <v>0</v>
      </c>
      <c r="D6" s="112">
        <f>A6*2</f>
        <v>0</v>
      </c>
      <c r="G6" s="111">
        <v>0</v>
      </c>
      <c r="H6" s="46" t="s">
        <v>52</v>
      </c>
      <c r="I6" s="112">
        <v>0</v>
      </c>
      <c r="J6" s="112">
        <v>0</v>
      </c>
      <c r="K6" s="48"/>
      <c r="L6" s="48"/>
      <c r="M6" s="111">
        <v>0</v>
      </c>
      <c r="N6" s="46" t="s">
        <v>52</v>
      </c>
      <c r="O6" s="112">
        <v>0</v>
      </c>
      <c r="P6" s="112">
        <v>0</v>
      </c>
      <c r="S6" s="111">
        <v>0</v>
      </c>
      <c r="T6" s="46" t="s">
        <v>52</v>
      </c>
      <c r="U6" s="11">
        <v>0</v>
      </c>
      <c r="V6" s="11">
        <v>0</v>
      </c>
      <c r="X6" s="10">
        <v>0</v>
      </c>
      <c r="Y6" s="46" t="s">
        <v>52</v>
      </c>
      <c r="Z6" s="11">
        <v>0</v>
      </c>
      <c r="AA6" s="11">
        <v>0</v>
      </c>
      <c r="AC6" s="10">
        <v>0</v>
      </c>
      <c r="AD6" s="46" t="s">
        <v>52</v>
      </c>
      <c r="AE6" s="11">
        <v>0</v>
      </c>
      <c r="AF6" s="11">
        <v>0</v>
      </c>
      <c r="AH6" s="10">
        <v>0</v>
      </c>
      <c r="AI6" s="46" t="s">
        <v>52</v>
      </c>
      <c r="AJ6" s="11">
        <v>0</v>
      </c>
      <c r="AK6" s="11">
        <v>0</v>
      </c>
      <c r="AM6" s="10">
        <v>0</v>
      </c>
      <c r="AN6" s="46" t="s">
        <v>52</v>
      </c>
      <c r="AO6" s="11">
        <v>0</v>
      </c>
      <c r="AP6" s="11">
        <v>0</v>
      </c>
      <c r="AR6" s="10">
        <v>0</v>
      </c>
      <c r="AS6" s="46" t="s">
        <v>52</v>
      </c>
      <c r="AT6" s="11">
        <v>0</v>
      </c>
      <c r="AU6" s="11">
        <v>0</v>
      </c>
      <c r="AW6" s="10">
        <v>0</v>
      </c>
      <c r="AX6" s="46" t="s">
        <v>52</v>
      </c>
      <c r="AY6" s="11">
        <v>0</v>
      </c>
      <c r="AZ6" s="11">
        <v>0</v>
      </c>
      <c r="BB6" s="10">
        <v>0</v>
      </c>
      <c r="BC6" s="46" t="s">
        <v>52</v>
      </c>
      <c r="BD6" s="11">
        <v>0</v>
      </c>
      <c r="BE6" s="11">
        <v>0</v>
      </c>
      <c r="BG6" s="10">
        <v>0</v>
      </c>
      <c r="BH6" s="46" t="s">
        <v>52</v>
      </c>
      <c r="BI6" s="11">
        <v>0</v>
      </c>
      <c r="BJ6" s="11">
        <v>0</v>
      </c>
      <c r="BL6" s="10">
        <v>0</v>
      </c>
      <c r="BM6" s="46" t="s">
        <v>52</v>
      </c>
      <c r="BN6" s="11">
        <v>0</v>
      </c>
      <c r="BO6" s="11">
        <v>0</v>
      </c>
      <c r="BQ6" s="10">
        <v>0</v>
      </c>
      <c r="BR6" s="46" t="s">
        <v>52</v>
      </c>
      <c r="BS6" s="11">
        <v>0</v>
      </c>
      <c r="BT6" s="11">
        <v>0</v>
      </c>
      <c r="BV6" s="10">
        <v>0</v>
      </c>
      <c r="BW6" s="46" t="s">
        <v>52</v>
      </c>
      <c r="BX6" s="11">
        <v>0</v>
      </c>
      <c r="BY6" s="11">
        <v>0</v>
      </c>
      <c r="CA6" s="10">
        <v>0</v>
      </c>
      <c r="CB6" s="46" t="s">
        <v>52</v>
      </c>
      <c r="CC6" s="11">
        <v>0</v>
      </c>
      <c r="CD6" s="11">
        <v>0</v>
      </c>
      <c r="CF6" s="10">
        <v>0</v>
      </c>
      <c r="CG6" s="46" t="s">
        <v>52</v>
      </c>
      <c r="CH6" s="11">
        <v>0</v>
      </c>
      <c r="CI6" s="11">
        <v>0</v>
      </c>
      <c r="CK6" s="10">
        <v>0</v>
      </c>
      <c r="CL6" s="46" t="s">
        <v>52</v>
      </c>
      <c r="CM6" s="11">
        <v>0</v>
      </c>
      <c r="CN6" s="11">
        <v>0</v>
      </c>
      <c r="CP6" s="10">
        <v>0</v>
      </c>
      <c r="CQ6" s="46" t="s">
        <v>52</v>
      </c>
      <c r="CR6" s="11">
        <v>0</v>
      </c>
      <c r="CS6" s="11">
        <v>0</v>
      </c>
      <c r="CU6" s="10">
        <v>0</v>
      </c>
      <c r="CV6" s="46" t="s">
        <v>52</v>
      </c>
      <c r="CW6" s="11">
        <v>0</v>
      </c>
      <c r="CX6" s="11">
        <v>0</v>
      </c>
      <c r="CZ6" s="10">
        <v>0</v>
      </c>
      <c r="DA6" s="46" t="s">
        <v>52</v>
      </c>
      <c r="DB6" s="11">
        <v>0</v>
      </c>
      <c r="DC6" s="11">
        <v>0</v>
      </c>
      <c r="DE6" s="10">
        <v>0</v>
      </c>
      <c r="DF6" s="46" t="s">
        <v>52</v>
      </c>
      <c r="DG6" s="11">
        <v>0</v>
      </c>
      <c r="DH6" s="11">
        <v>0</v>
      </c>
      <c r="DJ6" s="10">
        <v>0</v>
      </c>
      <c r="DK6" s="46" t="s">
        <v>52</v>
      </c>
      <c r="DL6" s="11">
        <v>0</v>
      </c>
      <c r="DM6" s="11">
        <v>0</v>
      </c>
      <c r="DO6" s="10">
        <v>0</v>
      </c>
      <c r="DP6" s="46" t="s">
        <v>52</v>
      </c>
      <c r="DQ6" s="11">
        <v>0</v>
      </c>
      <c r="DR6" s="11">
        <v>0</v>
      </c>
      <c r="DT6" s="10">
        <v>0</v>
      </c>
      <c r="DU6" s="46" t="s">
        <v>52</v>
      </c>
      <c r="DV6" s="11">
        <v>0</v>
      </c>
      <c r="DW6" s="11">
        <v>0</v>
      </c>
      <c r="DY6" s="10">
        <v>0</v>
      </c>
      <c r="DZ6" s="46" t="s">
        <v>52</v>
      </c>
      <c r="EA6" s="11">
        <v>0</v>
      </c>
      <c r="EB6" s="11">
        <v>0</v>
      </c>
      <c r="ED6" s="10">
        <v>0</v>
      </c>
      <c r="EE6" s="46" t="s">
        <v>52</v>
      </c>
      <c r="EF6" s="11">
        <v>0</v>
      </c>
      <c r="EG6" s="11">
        <v>0</v>
      </c>
      <c r="EJ6" s="4">
        <f t="shared" si="0"/>
        <v>0</v>
      </c>
      <c r="EL6" s="4">
        <f>EJ6-D6</f>
        <v>0</v>
      </c>
    </row>
    <row r="7" spans="1:142">
      <c r="A7" s="12">
        <f>A4</f>
        <v>26</v>
      </c>
      <c r="B7" t="s">
        <v>2</v>
      </c>
      <c r="C7" s="119">
        <f>SUM(C4:C6)</f>
        <v>1334.59</v>
      </c>
      <c r="D7" s="119">
        <f>SUM(D4:D6)</f>
        <v>1334.59</v>
      </c>
      <c r="G7" s="12">
        <f>SUM(G4:G6)</f>
        <v>1</v>
      </c>
      <c r="H7" t="s">
        <v>2</v>
      </c>
      <c r="I7" s="13">
        <f>SUM(I4:I6)</f>
        <v>49.13</v>
      </c>
      <c r="J7" s="13">
        <f>SUM(J4:J6)</f>
        <v>49.13</v>
      </c>
      <c r="M7" s="12">
        <f>SUM(M4:M6)</f>
        <v>1</v>
      </c>
      <c r="N7" t="s">
        <v>2</v>
      </c>
      <c r="O7" s="13">
        <f>SUM(O4:O6)</f>
        <v>49.65</v>
      </c>
      <c r="P7" s="13">
        <f>SUM(P4:P6)</f>
        <v>49.65</v>
      </c>
      <c r="S7" s="12">
        <f>SUM(S4:S6)</f>
        <v>1</v>
      </c>
      <c r="T7" t="s">
        <v>2</v>
      </c>
      <c r="U7" s="13">
        <f>SUM(U4:U6)</f>
        <v>48.35</v>
      </c>
      <c r="V7" s="13">
        <f>SUM(V4:V6)</f>
        <v>48.35</v>
      </c>
      <c r="X7" s="12">
        <f>SUM(X4:X6)</f>
        <v>1</v>
      </c>
      <c r="Y7" t="s">
        <v>2</v>
      </c>
      <c r="Z7" s="13">
        <f>SUM(Z4:Z6)</f>
        <v>49.13</v>
      </c>
      <c r="AA7" s="13">
        <f>SUM(AA4:AA6)</f>
        <v>49.13</v>
      </c>
      <c r="AC7" s="12">
        <f>SUM(AC4:AC6)</f>
        <v>1</v>
      </c>
      <c r="AD7" t="s">
        <v>2</v>
      </c>
      <c r="AE7" s="13">
        <f>SUM(AE4:AE6)</f>
        <v>49.58</v>
      </c>
      <c r="AF7" s="13">
        <f>SUM(AF4:AF6)</f>
        <v>49.58</v>
      </c>
      <c r="AH7" s="12">
        <f>SUM(AH4:AH6)</f>
        <v>1</v>
      </c>
      <c r="AI7" t="s">
        <v>2</v>
      </c>
      <c r="AJ7" s="13">
        <f>SUM(AJ4:AJ6)</f>
        <v>49.65</v>
      </c>
      <c r="AK7" s="13">
        <f>SUM(AK4:AK6)</f>
        <v>49.65</v>
      </c>
      <c r="AM7" s="12">
        <f>SUM(AM4:AM6)</f>
        <v>1</v>
      </c>
      <c r="AN7" t="s">
        <v>2</v>
      </c>
      <c r="AO7" s="13">
        <f>SUM(AO4:AO6)</f>
        <v>49.13</v>
      </c>
      <c r="AP7" s="13">
        <f>SUM(AP4:AP6)</f>
        <v>49.13</v>
      </c>
      <c r="AR7" s="12">
        <f>SUM(AR4:AR6)</f>
        <v>1</v>
      </c>
      <c r="AS7" t="s">
        <v>2</v>
      </c>
      <c r="AT7" s="13">
        <f>SUM(AT4:AT6)</f>
        <v>48.35</v>
      </c>
      <c r="AU7" s="13">
        <f>SUM(AU4:AU6)</f>
        <v>48.35</v>
      </c>
      <c r="AW7" s="12">
        <f>SUM(AW4:AW6)</f>
        <v>1</v>
      </c>
      <c r="AX7" t="s">
        <v>2</v>
      </c>
      <c r="AY7" s="13">
        <f>SUM(AY4:AY6)</f>
        <v>49.49</v>
      </c>
      <c r="AZ7" s="13">
        <f>SUM(AZ4:AZ6)</f>
        <v>49.49</v>
      </c>
      <c r="BB7" s="12">
        <f>SUM(BB4:BB6)</f>
        <v>1</v>
      </c>
      <c r="BC7" t="s">
        <v>2</v>
      </c>
      <c r="BD7" s="13">
        <f>SUM(BD4:BD6)</f>
        <v>48.94</v>
      </c>
      <c r="BE7" s="13">
        <f>SUM(BE4:BE6)</f>
        <v>48.94</v>
      </c>
      <c r="BG7" s="12">
        <f>SUM(BG4:BG6)</f>
        <v>1</v>
      </c>
      <c r="BH7" t="s">
        <v>2</v>
      </c>
      <c r="BI7" s="13">
        <f>SUM(BI4:BI6)</f>
        <v>49.05</v>
      </c>
      <c r="BJ7" s="13">
        <f>SUM(BJ4:BJ6)</f>
        <v>49.05</v>
      </c>
      <c r="BL7" s="12">
        <f>SUM(BL4:BL6)</f>
        <v>1</v>
      </c>
      <c r="BM7" t="s">
        <v>2</v>
      </c>
      <c r="BN7" s="13">
        <f>SUM(BN4:BN6)</f>
        <v>48.85</v>
      </c>
      <c r="BO7" s="13">
        <f>SUM(BO4:BO6)</f>
        <v>48.85</v>
      </c>
      <c r="BQ7" s="12">
        <f>SUM(BQ4:BQ6)</f>
        <v>1</v>
      </c>
      <c r="BR7" t="s">
        <v>2</v>
      </c>
      <c r="BS7" s="13">
        <f>SUM(BS4:BS6)</f>
        <v>49.13</v>
      </c>
      <c r="BT7" s="13">
        <f>SUM(BT4:BT6)</f>
        <v>49.13</v>
      </c>
      <c r="BV7" s="12">
        <f>SUM(BV4:BV6)</f>
        <v>1</v>
      </c>
      <c r="BW7" t="s">
        <v>2</v>
      </c>
      <c r="BX7" s="13">
        <f>SUM(BX4:BX6)</f>
        <v>49.65</v>
      </c>
      <c r="BY7" s="13">
        <f>SUM(BY4:BY6)</f>
        <v>49.65</v>
      </c>
      <c r="CA7" s="12">
        <f>SUM(CA4:CA6)</f>
        <v>1</v>
      </c>
      <c r="CB7" t="s">
        <v>2</v>
      </c>
      <c r="CC7" s="13">
        <f>SUM(CC4:CC6)</f>
        <v>48.96</v>
      </c>
      <c r="CD7" s="13">
        <f>SUM(CD4:CD6)</f>
        <v>48.96</v>
      </c>
      <c r="CF7" s="12">
        <f>SUM(CF4:CF6)</f>
        <v>1</v>
      </c>
      <c r="CG7" t="s">
        <v>2</v>
      </c>
      <c r="CH7" s="13">
        <f>SUM(CH4:CH6)</f>
        <v>48.94</v>
      </c>
      <c r="CI7" s="13">
        <f>SUM(CI4:CI6)</f>
        <v>48.94</v>
      </c>
      <c r="CK7" s="12">
        <f>SUM(CK4:CK6)</f>
        <v>1</v>
      </c>
      <c r="CL7" t="s">
        <v>2</v>
      </c>
      <c r="CM7" s="13">
        <f>SUM(CM4:CM6)</f>
        <v>49.42</v>
      </c>
      <c r="CN7" s="13">
        <f>SUM(CN4:CN6)</f>
        <v>49.42</v>
      </c>
      <c r="CP7" s="12">
        <f>SUM(CP4:CP6)</f>
        <v>1</v>
      </c>
      <c r="CQ7" t="s">
        <v>2</v>
      </c>
      <c r="CR7" s="13">
        <f>SUM(CR4:CR6)</f>
        <v>49.49</v>
      </c>
      <c r="CS7" s="13">
        <f>SUM(CS4:CS6)</f>
        <v>49.49</v>
      </c>
      <c r="CU7" s="12">
        <f>SUM(CU4:CU6)</f>
        <v>1</v>
      </c>
      <c r="CV7" t="s">
        <v>2</v>
      </c>
      <c r="CW7" s="13">
        <f>SUM(CW4:CW6)</f>
        <v>48.94</v>
      </c>
      <c r="CX7" s="13">
        <f>SUM(CX4:CX6)</f>
        <v>48.94</v>
      </c>
      <c r="CZ7" s="12">
        <f>SUM(CZ4:CZ6)</f>
        <v>1</v>
      </c>
      <c r="DA7" t="s">
        <v>2</v>
      </c>
      <c r="DB7" s="13">
        <f>SUM(DB4:DB6)</f>
        <v>48.96</v>
      </c>
      <c r="DC7" s="13">
        <f>SUM(DC4:DC6)</f>
        <v>48.96</v>
      </c>
      <c r="DE7" s="12">
        <f>SUM(DE4:DE6)</f>
        <v>1</v>
      </c>
      <c r="DF7" t="s">
        <v>2</v>
      </c>
      <c r="DG7" s="13">
        <f>SUM(DG4:DG6)</f>
        <v>55.62</v>
      </c>
      <c r="DH7" s="13">
        <f>SUM(DH4:DH6)</f>
        <v>55.62</v>
      </c>
      <c r="DJ7" s="12">
        <f>SUM(DJ4:DJ6)</f>
        <v>1</v>
      </c>
      <c r="DK7" t="s">
        <v>2</v>
      </c>
      <c r="DL7" s="13">
        <f>SUM(DL4:DL6)</f>
        <v>64.430000000000007</v>
      </c>
      <c r="DM7" s="13">
        <f>SUM(DM4:DM6)</f>
        <v>64.430000000000007</v>
      </c>
      <c r="DO7" s="12">
        <f>SUM(DO4:DO6)</f>
        <v>1</v>
      </c>
      <c r="DP7" t="s">
        <v>2</v>
      </c>
      <c r="DQ7" s="13">
        <f>SUM(DQ4:DQ6)</f>
        <v>55.95</v>
      </c>
      <c r="DR7" s="13">
        <f>SUM(DR4:DR6)</f>
        <v>55.95</v>
      </c>
      <c r="DT7" s="12">
        <f>SUM(DT4:DT6)</f>
        <v>1</v>
      </c>
      <c r="DU7" t="s">
        <v>2</v>
      </c>
      <c r="DV7" s="13">
        <f>SUM(DV4:DV6)</f>
        <v>55.57</v>
      </c>
      <c r="DW7" s="13">
        <f>SUM(DW4:DW6)</f>
        <v>55.57</v>
      </c>
      <c r="DY7" s="12">
        <f>SUM(DY4:DY6)</f>
        <v>1</v>
      </c>
      <c r="DZ7" t="s">
        <v>2</v>
      </c>
      <c r="EA7" s="13">
        <f>SUM(EA4:EA6)</f>
        <v>64.67</v>
      </c>
      <c r="EB7" s="13">
        <f>SUM(EB4:EB6)</f>
        <v>64.67</v>
      </c>
      <c r="ED7" s="12">
        <f>SUM(ED4:ED6)</f>
        <v>1</v>
      </c>
      <c r="EE7" t="s">
        <v>2</v>
      </c>
      <c r="EF7" s="13">
        <f>SUM(EF4:EF6)</f>
        <v>55.56</v>
      </c>
      <c r="EG7" s="13">
        <f>SUM(EG4:EG6)</f>
        <v>55.56</v>
      </c>
      <c r="EJ7" s="4">
        <f t="shared" si="0"/>
        <v>1334.59</v>
      </c>
      <c r="EL7" s="4">
        <f>EJ7-D7</f>
        <v>0</v>
      </c>
    </row>
    <row r="8" spans="1:142" ht="9.75" customHeight="1">
      <c r="A8" s="10"/>
      <c r="B8" s="14"/>
      <c r="C8" s="2"/>
      <c r="D8" s="3"/>
      <c r="G8" s="10"/>
      <c r="H8" s="14"/>
      <c r="I8" s="2"/>
      <c r="J8" s="3"/>
      <c r="M8" s="10"/>
      <c r="N8" s="14"/>
      <c r="O8" s="2"/>
      <c r="P8" s="3"/>
      <c r="S8" s="10"/>
      <c r="T8" s="14"/>
      <c r="U8" s="2"/>
      <c r="V8" s="3"/>
      <c r="X8" s="10"/>
      <c r="Y8" s="14"/>
      <c r="Z8" s="2"/>
      <c r="AA8" s="3"/>
      <c r="AC8" s="10"/>
      <c r="AD8" s="14"/>
      <c r="AE8" s="2"/>
      <c r="AF8" s="3"/>
      <c r="AH8" s="10"/>
      <c r="AI8" s="14"/>
      <c r="AJ8" s="2"/>
      <c r="AK8" s="3"/>
      <c r="AM8" s="10"/>
      <c r="AN8" s="14"/>
      <c r="AO8" s="2"/>
      <c r="AP8" s="3"/>
      <c r="AR8" s="10"/>
      <c r="AS8" s="14"/>
      <c r="AT8" s="2"/>
      <c r="AU8" s="3"/>
      <c r="AW8" s="10"/>
      <c r="AX8" s="14"/>
      <c r="AY8" s="2"/>
      <c r="AZ8" s="3"/>
      <c r="BB8" s="10"/>
      <c r="BC8" s="14"/>
      <c r="BD8" s="2"/>
      <c r="BE8" s="3"/>
      <c r="BG8" s="10"/>
      <c r="BH8" s="14"/>
      <c r="BI8" s="2"/>
      <c r="BJ8" s="3"/>
      <c r="BL8" s="10"/>
      <c r="BM8" s="14"/>
      <c r="BN8" s="2"/>
      <c r="BO8" s="3"/>
      <c r="BQ8" s="10"/>
      <c r="BR8" s="14"/>
      <c r="BS8" s="2"/>
      <c r="BT8" s="3"/>
      <c r="BV8" s="10"/>
      <c r="BW8" s="14"/>
      <c r="BX8" s="2"/>
      <c r="BY8" s="3"/>
      <c r="CA8" s="10"/>
      <c r="CB8" s="14"/>
      <c r="CC8" s="2"/>
      <c r="CD8" s="3"/>
      <c r="CF8" s="10"/>
      <c r="CG8" s="14"/>
      <c r="CH8" s="2"/>
      <c r="CI8" s="3"/>
      <c r="CK8" s="10"/>
      <c r="CL8" s="14"/>
      <c r="CM8" s="2"/>
      <c r="CN8" s="3"/>
      <c r="CP8" s="10"/>
      <c r="CQ8" s="14"/>
      <c r="CR8" s="2"/>
      <c r="CS8" s="3"/>
      <c r="CU8" s="10"/>
      <c r="CV8" s="14"/>
      <c r="CW8" s="2"/>
      <c r="CX8" s="3"/>
      <c r="CZ8" s="10"/>
      <c r="DA8" s="14"/>
      <c r="DB8" s="2"/>
      <c r="DC8" s="3"/>
      <c r="DE8" s="10"/>
      <c r="DF8" s="14"/>
      <c r="DG8" s="2"/>
      <c r="DH8" s="3"/>
      <c r="DJ8" s="10"/>
      <c r="DK8" s="14"/>
      <c r="DL8" s="2"/>
      <c r="DM8" s="3"/>
      <c r="DO8" s="10"/>
      <c r="DP8" s="14"/>
      <c r="DQ8" s="2"/>
      <c r="DR8" s="3"/>
      <c r="DT8" s="10"/>
      <c r="DU8" s="14"/>
      <c r="DV8" s="2"/>
      <c r="DW8" s="3"/>
      <c r="DY8" s="10"/>
      <c r="DZ8" s="14"/>
      <c r="EA8" s="2"/>
      <c r="EB8" s="3"/>
      <c r="ED8" s="10"/>
      <c r="EE8" s="14"/>
      <c r="EF8" s="2"/>
      <c r="EG8" s="3"/>
    </row>
    <row r="9" spans="1:142" ht="6.75" customHeight="1">
      <c r="A9" s="10"/>
      <c r="B9" s="14"/>
      <c r="C9" s="2"/>
      <c r="D9" s="3"/>
      <c r="G9" s="10"/>
      <c r="H9" s="14"/>
      <c r="I9" s="2"/>
      <c r="J9" s="3"/>
      <c r="M9" s="10"/>
      <c r="N9" s="14"/>
      <c r="O9" s="2"/>
      <c r="P9" s="3"/>
      <c r="S9" s="10"/>
      <c r="T9" s="14"/>
      <c r="U9" s="2"/>
      <c r="V9" s="3"/>
      <c r="X9" s="10"/>
      <c r="Y9" s="14"/>
      <c r="Z9" s="2"/>
      <c r="AA9" s="3"/>
      <c r="AC9" s="10"/>
      <c r="AD9" s="14"/>
      <c r="AE9" s="2"/>
      <c r="AF9" s="3"/>
      <c r="AH9" s="10"/>
      <c r="AI9" s="14"/>
      <c r="AJ9" s="2"/>
      <c r="AK9" s="3"/>
      <c r="AM9" s="10"/>
      <c r="AN9" s="14"/>
      <c r="AO9" s="2"/>
      <c r="AP9" s="3"/>
      <c r="AR9" s="10"/>
      <c r="AS9" s="14"/>
      <c r="AT9" s="2"/>
      <c r="AU9" s="3"/>
      <c r="AW9" s="10"/>
      <c r="AX9" s="14"/>
      <c r="AY9" s="2"/>
      <c r="AZ9" s="3"/>
      <c r="BB9" s="10"/>
      <c r="BC9" s="14"/>
      <c r="BD9" s="2"/>
      <c r="BE9" s="3"/>
      <c r="BG9" s="10"/>
      <c r="BH9" s="14"/>
      <c r="BI9" s="2"/>
      <c r="BJ9" s="3"/>
      <c r="BL9" s="10"/>
      <c r="BM9" s="14"/>
      <c r="BN9" s="2"/>
      <c r="BO9" s="3"/>
      <c r="BQ9" s="10"/>
      <c r="BR9" s="14"/>
      <c r="BS9" s="2"/>
      <c r="BT9" s="3"/>
      <c r="BV9" s="10"/>
      <c r="BW9" s="14"/>
      <c r="BX9" s="2"/>
      <c r="BY9" s="3"/>
      <c r="CA9" s="10"/>
      <c r="CB9" s="14"/>
      <c r="CC9" s="2"/>
      <c r="CD9" s="3"/>
      <c r="CF9" s="10"/>
      <c r="CG9" s="14"/>
      <c r="CH9" s="2"/>
      <c r="CI9" s="3"/>
      <c r="CK9" s="10"/>
      <c r="CL9" s="14"/>
      <c r="CM9" s="2"/>
      <c r="CN9" s="3"/>
      <c r="CP9" s="10"/>
      <c r="CQ9" s="14"/>
      <c r="CR9" s="2"/>
      <c r="CS9" s="3"/>
      <c r="CU9" s="10"/>
      <c r="CV9" s="14"/>
      <c r="CW9" s="2"/>
      <c r="CX9" s="3"/>
      <c r="CZ9" s="10"/>
      <c r="DA9" s="14"/>
      <c r="DB9" s="2"/>
      <c r="DC9" s="3"/>
      <c r="DE9" s="10"/>
      <c r="DF9" s="14"/>
      <c r="DG9" s="2"/>
      <c r="DH9" s="3"/>
      <c r="DJ9" s="10"/>
      <c r="DK9" s="14"/>
      <c r="DL9" s="2"/>
      <c r="DM9" s="3"/>
      <c r="DO9" s="10"/>
      <c r="DP9" s="14"/>
      <c r="DQ9" s="2"/>
      <c r="DR9" s="3"/>
      <c r="DT9" s="10"/>
      <c r="DU9" s="14"/>
      <c r="DV9" s="2"/>
      <c r="DW9" s="3"/>
      <c r="DY9" s="10"/>
      <c r="DZ9" s="14"/>
      <c r="EA9" s="2"/>
      <c r="EB9" s="3"/>
      <c r="ED9" s="10"/>
      <c r="EE9" s="14"/>
      <c r="EF9" s="2"/>
      <c r="EG9" s="3"/>
    </row>
    <row r="10" spans="1:142" ht="15.75">
      <c r="A10" s="15" t="s">
        <v>3</v>
      </c>
      <c r="B10" s="14" t="s">
        <v>4</v>
      </c>
      <c r="C10" s="16" t="s">
        <v>5</v>
      </c>
      <c r="D10" s="17" t="s">
        <v>6</v>
      </c>
      <c r="E10" s="18" t="s">
        <v>107</v>
      </c>
      <c r="F10" s="18"/>
      <c r="G10" s="15" t="s">
        <v>3</v>
      </c>
      <c r="H10" s="14" t="s">
        <v>4</v>
      </c>
      <c r="I10" s="16" t="s">
        <v>5</v>
      </c>
      <c r="J10" s="17" t="s">
        <v>6</v>
      </c>
      <c r="M10" s="15" t="s">
        <v>3</v>
      </c>
      <c r="N10" s="14" t="s">
        <v>4</v>
      </c>
      <c r="O10" s="16" t="s">
        <v>5</v>
      </c>
      <c r="P10" s="17" t="s">
        <v>6</v>
      </c>
      <c r="S10" s="15" t="s">
        <v>3</v>
      </c>
      <c r="T10" s="14" t="s">
        <v>4</v>
      </c>
      <c r="U10" s="16" t="s">
        <v>5</v>
      </c>
      <c r="V10" s="17" t="s">
        <v>6</v>
      </c>
      <c r="X10" s="15" t="s">
        <v>3</v>
      </c>
      <c r="Y10" s="14" t="s">
        <v>4</v>
      </c>
      <c r="Z10" s="16" t="s">
        <v>5</v>
      </c>
      <c r="AA10" s="17" t="s">
        <v>6</v>
      </c>
      <c r="AC10" s="15" t="s">
        <v>3</v>
      </c>
      <c r="AD10" s="14" t="s">
        <v>4</v>
      </c>
      <c r="AE10" s="16" t="s">
        <v>5</v>
      </c>
      <c r="AF10" s="17" t="s">
        <v>6</v>
      </c>
      <c r="AH10" s="15" t="s">
        <v>3</v>
      </c>
      <c r="AI10" s="14" t="s">
        <v>4</v>
      </c>
      <c r="AJ10" s="16" t="s">
        <v>5</v>
      </c>
      <c r="AK10" s="17" t="s">
        <v>6</v>
      </c>
      <c r="AM10" s="15" t="s">
        <v>3</v>
      </c>
      <c r="AN10" s="14" t="s">
        <v>4</v>
      </c>
      <c r="AO10" s="16" t="s">
        <v>5</v>
      </c>
      <c r="AP10" s="17" t="s">
        <v>6</v>
      </c>
      <c r="AR10" s="15" t="s">
        <v>3</v>
      </c>
      <c r="AS10" s="14" t="s">
        <v>4</v>
      </c>
      <c r="AT10" s="16" t="s">
        <v>5</v>
      </c>
      <c r="AU10" s="17" t="s">
        <v>6</v>
      </c>
      <c r="AW10" s="15" t="s">
        <v>3</v>
      </c>
      <c r="AX10" s="14" t="s">
        <v>4</v>
      </c>
      <c r="AY10" s="16" t="s">
        <v>5</v>
      </c>
      <c r="AZ10" s="17" t="s">
        <v>6</v>
      </c>
      <c r="BB10" s="15" t="s">
        <v>3</v>
      </c>
      <c r="BC10" s="14" t="s">
        <v>4</v>
      </c>
      <c r="BD10" s="16" t="s">
        <v>5</v>
      </c>
      <c r="BE10" s="17" t="s">
        <v>6</v>
      </c>
      <c r="BG10" s="15" t="s">
        <v>3</v>
      </c>
      <c r="BH10" s="14" t="s">
        <v>4</v>
      </c>
      <c r="BI10" s="16" t="s">
        <v>5</v>
      </c>
      <c r="BJ10" s="17" t="s">
        <v>6</v>
      </c>
      <c r="BL10" s="15" t="s">
        <v>3</v>
      </c>
      <c r="BM10" s="14" t="s">
        <v>4</v>
      </c>
      <c r="BN10" s="16" t="s">
        <v>5</v>
      </c>
      <c r="BO10" s="17" t="s">
        <v>6</v>
      </c>
      <c r="BQ10" s="15" t="s">
        <v>3</v>
      </c>
      <c r="BR10" s="14" t="s">
        <v>4</v>
      </c>
      <c r="BS10" s="16" t="s">
        <v>5</v>
      </c>
      <c r="BT10" s="17" t="s">
        <v>6</v>
      </c>
      <c r="BV10" s="15" t="s">
        <v>3</v>
      </c>
      <c r="BW10" s="14" t="s">
        <v>4</v>
      </c>
      <c r="BX10" s="16" t="s">
        <v>5</v>
      </c>
      <c r="BY10" s="17" t="s">
        <v>6</v>
      </c>
      <c r="CA10" s="15" t="s">
        <v>3</v>
      </c>
      <c r="CB10" s="14" t="s">
        <v>4</v>
      </c>
      <c r="CC10" s="16" t="s">
        <v>5</v>
      </c>
      <c r="CD10" s="17" t="s">
        <v>6</v>
      </c>
      <c r="CF10" s="15" t="s">
        <v>3</v>
      </c>
      <c r="CG10" s="14" t="s">
        <v>4</v>
      </c>
      <c r="CH10" s="16" t="s">
        <v>5</v>
      </c>
      <c r="CI10" s="17" t="s">
        <v>6</v>
      </c>
      <c r="CK10" s="15" t="s">
        <v>3</v>
      </c>
      <c r="CL10" s="14" t="s">
        <v>4</v>
      </c>
      <c r="CM10" s="16" t="s">
        <v>5</v>
      </c>
      <c r="CN10" s="17" t="s">
        <v>6</v>
      </c>
      <c r="CP10" s="15" t="s">
        <v>3</v>
      </c>
      <c r="CQ10" s="14" t="s">
        <v>4</v>
      </c>
      <c r="CR10" s="16" t="s">
        <v>5</v>
      </c>
      <c r="CS10" s="17" t="s">
        <v>6</v>
      </c>
      <c r="CU10" s="15" t="s">
        <v>3</v>
      </c>
      <c r="CV10" s="14" t="s">
        <v>4</v>
      </c>
      <c r="CW10" s="16" t="s">
        <v>5</v>
      </c>
      <c r="CX10" s="17" t="s">
        <v>6</v>
      </c>
      <c r="CZ10" s="15" t="s">
        <v>3</v>
      </c>
      <c r="DA10" s="14" t="s">
        <v>4</v>
      </c>
      <c r="DB10" s="16" t="s">
        <v>5</v>
      </c>
      <c r="DC10" s="17" t="s">
        <v>6</v>
      </c>
      <c r="DE10" s="15" t="s">
        <v>3</v>
      </c>
      <c r="DF10" s="14" t="s">
        <v>4</v>
      </c>
      <c r="DG10" s="16" t="s">
        <v>5</v>
      </c>
      <c r="DH10" s="17" t="s">
        <v>6</v>
      </c>
      <c r="DJ10" s="15" t="s">
        <v>3</v>
      </c>
      <c r="DK10" s="14" t="s">
        <v>4</v>
      </c>
      <c r="DL10" s="16" t="s">
        <v>5</v>
      </c>
      <c r="DM10" s="17" t="s">
        <v>6</v>
      </c>
      <c r="DO10" s="15" t="s">
        <v>3</v>
      </c>
      <c r="DP10" s="14" t="s">
        <v>4</v>
      </c>
      <c r="DQ10" s="16" t="s">
        <v>5</v>
      </c>
      <c r="DR10" s="17" t="s">
        <v>6</v>
      </c>
      <c r="DT10" s="15" t="s">
        <v>3</v>
      </c>
      <c r="DU10" s="14" t="s">
        <v>4</v>
      </c>
      <c r="DV10" s="16" t="s">
        <v>5</v>
      </c>
      <c r="DW10" s="17" t="s">
        <v>6</v>
      </c>
      <c r="DY10" s="15" t="s">
        <v>3</v>
      </c>
      <c r="DZ10" s="14" t="s">
        <v>4</v>
      </c>
      <c r="EA10" s="16" t="s">
        <v>5</v>
      </c>
      <c r="EB10" s="17" t="s">
        <v>6</v>
      </c>
      <c r="ED10" s="15" t="s">
        <v>3</v>
      </c>
      <c r="EE10" s="14" t="s">
        <v>4</v>
      </c>
      <c r="EF10" s="16" t="s">
        <v>5</v>
      </c>
      <c r="EG10" s="17" t="s">
        <v>6</v>
      </c>
    </row>
    <row r="11" spans="1:142" ht="15.75">
      <c r="C11" s="2"/>
      <c r="D11" s="3"/>
      <c r="I11" s="2"/>
      <c r="J11" s="3"/>
      <c r="O11" s="2"/>
      <c r="P11" s="3"/>
      <c r="U11" s="2"/>
      <c r="V11" s="3"/>
      <c r="Z11" s="2"/>
      <c r="AA11" s="3"/>
      <c r="AE11" s="2"/>
      <c r="AF11" s="3"/>
      <c r="AJ11" s="2"/>
      <c r="AK11" s="3"/>
      <c r="AO11" s="2"/>
      <c r="AP11" s="3"/>
      <c r="AT11" s="2"/>
      <c r="AU11" s="3"/>
      <c r="AY11" s="2"/>
      <c r="AZ11" s="3"/>
      <c r="BD11" s="2"/>
      <c r="BE11" s="3"/>
      <c r="BI11" s="2"/>
      <c r="BJ11" s="3"/>
      <c r="BN11" s="2"/>
      <c r="BO11" s="3"/>
      <c r="BS11" s="2"/>
      <c r="BT11" s="3"/>
      <c r="BX11" s="2"/>
      <c r="BY11" s="3"/>
      <c r="CC11" s="2"/>
      <c r="CD11" s="3"/>
      <c r="CH11" s="2"/>
      <c r="CI11" s="3"/>
      <c r="CM11" s="2"/>
      <c r="CN11" s="3"/>
      <c r="CR11" s="2"/>
      <c r="CS11" s="3"/>
      <c r="CW11" s="2"/>
      <c r="CX11" s="3"/>
      <c r="DB11" s="2"/>
      <c r="DC11" s="3"/>
      <c r="DG11" s="2"/>
      <c r="DH11" s="3"/>
      <c r="DL11" s="2"/>
      <c r="DM11" s="3"/>
      <c r="DQ11" s="2"/>
      <c r="DR11" s="3"/>
      <c r="DV11" s="2"/>
      <c r="DW11" s="3"/>
      <c r="EA11" s="2"/>
      <c r="EB11" s="3"/>
      <c r="EF11" s="2"/>
      <c r="EG11" s="3"/>
    </row>
    <row r="12" spans="1:142">
      <c r="A12" s="46" t="s">
        <v>7</v>
      </c>
      <c r="B12" s="46" t="s">
        <v>170</v>
      </c>
      <c r="C12" s="118"/>
      <c r="D12" s="119">
        <f>ROUND(Baurechtskosten!D16,-1)</f>
        <v>52570</v>
      </c>
      <c r="E12" s="48">
        <f>D12/D7</f>
        <v>39.390374571965921</v>
      </c>
      <c r="G12" t="s">
        <v>7</v>
      </c>
      <c r="H12" s="46" t="s">
        <v>116</v>
      </c>
      <c r="I12" s="20"/>
      <c r="J12" s="19">
        <f>ROUND(K12*J7,0)</f>
        <v>1935</v>
      </c>
      <c r="K12" s="4">
        <f>E12</f>
        <v>39.390374571965921</v>
      </c>
      <c r="M12" t="s">
        <v>7</v>
      </c>
      <c r="N12" s="46" t="s">
        <v>116</v>
      </c>
      <c r="O12" s="20"/>
      <c r="P12" s="19">
        <f>ROUND(Q12*P7,0)</f>
        <v>1956</v>
      </c>
      <c r="Q12" s="4">
        <f>K12</f>
        <v>39.390374571965921</v>
      </c>
      <c r="S12" t="s">
        <v>7</v>
      </c>
      <c r="T12" s="46" t="s">
        <v>116</v>
      </c>
      <c r="U12" s="20"/>
      <c r="V12" s="19">
        <f>ROUND(W12*V7,0)</f>
        <v>1905</v>
      </c>
      <c r="W12" s="4">
        <f>Q12</f>
        <v>39.390374571965921</v>
      </c>
      <c r="X12" t="s">
        <v>7</v>
      </c>
      <c r="Y12" s="46" t="s">
        <v>116</v>
      </c>
      <c r="Z12" s="21"/>
      <c r="AA12" s="19">
        <f>ROUND(AB12*AA7,0)</f>
        <v>1935</v>
      </c>
      <c r="AB12" s="4">
        <f>W12</f>
        <v>39.390374571965921</v>
      </c>
      <c r="AC12" t="s">
        <v>7</v>
      </c>
      <c r="AD12" s="46" t="s">
        <v>116</v>
      </c>
      <c r="AE12" s="21"/>
      <c r="AF12" s="19">
        <f>ROUND(AG12*AF7,0)</f>
        <v>1953</v>
      </c>
      <c r="AG12" s="4">
        <f>AB12</f>
        <v>39.390374571965921</v>
      </c>
      <c r="AH12" t="s">
        <v>7</v>
      </c>
      <c r="AI12" s="46" t="s">
        <v>116</v>
      </c>
      <c r="AJ12" s="21"/>
      <c r="AK12" s="19">
        <f>ROUND(AL12*AK7,0)</f>
        <v>1956</v>
      </c>
      <c r="AL12" s="4">
        <f>AG12</f>
        <v>39.390374571965921</v>
      </c>
      <c r="AM12" t="s">
        <v>7</v>
      </c>
      <c r="AN12" s="46" t="s">
        <v>116</v>
      </c>
      <c r="AO12" s="21"/>
      <c r="AP12" s="19">
        <f>ROUND(AQ12*AP7,0)</f>
        <v>1935</v>
      </c>
      <c r="AQ12" s="4">
        <f>AL12</f>
        <v>39.390374571965921</v>
      </c>
      <c r="AR12" t="s">
        <v>7</v>
      </c>
      <c r="AS12" s="46" t="s">
        <v>116</v>
      </c>
      <c r="AT12" s="21"/>
      <c r="AU12" s="19">
        <f>ROUND(AV12*AU7,0)</f>
        <v>1905</v>
      </c>
      <c r="AV12" s="4">
        <f>AQ12</f>
        <v>39.390374571965921</v>
      </c>
      <c r="AW12" t="s">
        <v>7</v>
      </c>
      <c r="AX12" s="46" t="s">
        <v>116</v>
      </c>
      <c r="AY12" s="21"/>
      <c r="AZ12" s="19">
        <f>ROUND(BA12*AZ7,0)</f>
        <v>1949</v>
      </c>
      <c r="BA12" s="4">
        <f>AV12</f>
        <v>39.390374571965921</v>
      </c>
      <c r="BB12" t="s">
        <v>7</v>
      </c>
      <c r="BC12" s="46" t="s">
        <v>116</v>
      </c>
      <c r="BD12" s="21"/>
      <c r="BE12" s="19">
        <f>ROUND(BF12*BE7,0)</f>
        <v>1928</v>
      </c>
      <c r="BF12" s="4">
        <f>BA12</f>
        <v>39.390374571965921</v>
      </c>
      <c r="BG12" t="s">
        <v>7</v>
      </c>
      <c r="BH12" s="46" t="s">
        <v>116</v>
      </c>
      <c r="BI12" s="21"/>
      <c r="BJ12" s="19">
        <f>ROUND(BK12*BJ7,0)</f>
        <v>1932</v>
      </c>
      <c r="BK12" s="4">
        <f>BF12</f>
        <v>39.390374571965921</v>
      </c>
      <c r="BL12" t="s">
        <v>7</v>
      </c>
      <c r="BM12" s="46" t="s">
        <v>116</v>
      </c>
      <c r="BN12" s="21"/>
      <c r="BO12" s="19">
        <f>ROUND(BP12*BO7,0)</f>
        <v>1924</v>
      </c>
      <c r="BP12" s="4">
        <f>BK12</f>
        <v>39.390374571965921</v>
      </c>
      <c r="BQ12" t="s">
        <v>7</v>
      </c>
      <c r="BR12" s="46" t="s">
        <v>116</v>
      </c>
      <c r="BS12" s="21"/>
      <c r="BT12" s="19">
        <f>ROUND(BU12*BT7,0)</f>
        <v>1935</v>
      </c>
      <c r="BU12" s="4">
        <f>BP12</f>
        <v>39.390374571965921</v>
      </c>
      <c r="BV12" t="s">
        <v>7</v>
      </c>
      <c r="BW12" s="46" t="s">
        <v>116</v>
      </c>
      <c r="BX12" s="21"/>
      <c r="BY12" s="19">
        <f>ROUND(BZ12*BY7,0)</f>
        <v>1956</v>
      </c>
      <c r="BZ12" s="4">
        <f>BU12</f>
        <v>39.390374571965921</v>
      </c>
      <c r="CA12" t="s">
        <v>7</v>
      </c>
      <c r="CB12" s="46" t="s">
        <v>116</v>
      </c>
      <c r="CC12" s="21"/>
      <c r="CD12" s="19">
        <f>ROUND(CE12*CD7,0)</f>
        <v>1929</v>
      </c>
      <c r="CE12" s="4">
        <f>BZ12</f>
        <v>39.390374571965921</v>
      </c>
      <c r="CF12" t="s">
        <v>7</v>
      </c>
      <c r="CG12" s="46" t="s">
        <v>116</v>
      </c>
      <c r="CH12" s="21"/>
      <c r="CI12" s="19">
        <f>ROUND(CJ12*CI7,0)</f>
        <v>1928</v>
      </c>
      <c r="CJ12" s="4">
        <f>CE12</f>
        <v>39.390374571965921</v>
      </c>
      <c r="CK12" t="s">
        <v>7</v>
      </c>
      <c r="CL12" s="46" t="s">
        <v>116</v>
      </c>
      <c r="CM12" s="21"/>
      <c r="CN12" s="19">
        <f>ROUND(CO12*CN7,0)</f>
        <v>1947</v>
      </c>
      <c r="CO12" s="4">
        <f>CJ12</f>
        <v>39.390374571965921</v>
      </c>
      <c r="CP12" t="s">
        <v>7</v>
      </c>
      <c r="CQ12" s="46" t="s">
        <v>116</v>
      </c>
      <c r="CR12" s="21"/>
      <c r="CS12" s="19">
        <f>ROUND(CT12*CS7,0)</f>
        <v>1949</v>
      </c>
      <c r="CT12" s="4">
        <f>CO12</f>
        <v>39.390374571965921</v>
      </c>
      <c r="CU12" t="s">
        <v>7</v>
      </c>
      <c r="CV12" s="46" t="s">
        <v>116</v>
      </c>
      <c r="CW12" s="21"/>
      <c r="CX12" s="19">
        <f>ROUND(CY12*CX7,0)</f>
        <v>1928</v>
      </c>
      <c r="CY12" s="4">
        <f>CT12</f>
        <v>39.390374571965921</v>
      </c>
      <c r="CZ12" t="s">
        <v>7</v>
      </c>
      <c r="DA12" s="46" t="s">
        <v>116</v>
      </c>
      <c r="DB12" s="21"/>
      <c r="DC12" s="19">
        <f>ROUND(DD12*DC7,0)</f>
        <v>1929</v>
      </c>
      <c r="DD12" s="4">
        <f>CY12</f>
        <v>39.390374571965921</v>
      </c>
      <c r="DE12" t="s">
        <v>7</v>
      </c>
      <c r="DF12" s="46" t="s">
        <v>116</v>
      </c>
      <c r="DG12" s="21"/>
      <c r="DH12" s="19">
        <f>ROUND(DI12*DH7,0)</f>
        <v>2191</v>
      </c>
      <c r="DI12" s="4">
        <f>DD12</f>
        <v>39.390374571965921</v>
      </c>
      <c r="DJ12" t="s">
        <v>7</v>
      </c>
      <c r="DK12" s="46" t="s">
        <v>116</v>
      </c>
      <c r="DL12" s="21"/>
      <c r="DM12" s="19">
        <f>ROUND(DN12*DM7,0)</f>
        <v>2538</v>
      </c>
      <c r="DN12" s="4">
        <f>DI12</f>
        <v>39.390374571965921</v>
      </c>
      <c r="DO12" t="s">
        <v>7</v>
      </c>
      <c r="DP12" s="46" t="s">
        <v>116</v>
      </c>
      <c r="DQ12" s="21"/>
      <c r="DR12" s="19">
        <f>ROUND(DS12*DR7,0)</f>
        <v>2204</v>
      </c>
      <c r="DS12" s="4">
        <f>DN12</f>
        <v>39.390374571965921</v>
      </c>
      <c r="DT12" t="s">
        <v>7</v>
      </c>
      <c r="DU12" s="46" t="s">
        <v>116</v>
      </c>
      <c r="DV12" s="21"/>
      <c r="DW12" s="19">
        <f>ROUND(DX12*DW7,0)</f>
        <v>2189</v>
      </c>
      <c r="DX12" s="4">
        <f>DS12</f>
        <v>39.390374571965921</v>
      </c>
      <c r="DY12" t="s">
        <v>7</v>
      </c>
      <c r="DZ12" s="46" t="s">
        <v>116</v>
      </c>
      <c r="EA12" s="21"/>
      <c r="EB12" s="19">
        <f>ROUND(EC12*EB7,0)-1</f>
        <v>2546</v>
      </c>
      <c r="EC12" s="4">
        <f>DX12</f>
        <v>39.390374571965921</v>
      </c>
      <c r="ED12" t="s">
        <v>7</v>
      </c>
      <c r="EE12" s="46" t="s">
        <v>116</v>
      </c>
      <c r="EF12" s="21"/>
      <c r="EG12" s="19">
        <f>ROUND(EH12*EG7,0)-1</f>
        <v>2188</v>
      </c>
      <c r="EH12" s="4">
        <f>EC12</f>
        <v>39.390374571965921</v>
      </c>
      <c r="EJ12" s="4">
        <f>AA12+V12+P12+J12+AF12+AK12+AU12+AP12+CS12+CN12+CI12+CD12+BY12+BT12+BO12+BJ12+BE12+AZ12+CX12+DC12+DH12+DM12+DR12+DW12+EB12+EG12</f>
        <v>52570</v>
      </c>
      <c r="EK12" s="4">
        <f>EJ12-D12</f>
        <v>0</v>
      </c>
    </row>
    <row r="13" spans="1:142" ht="1.5" hidden="1" customHeight="1">
      <c r="A13" s="50"/>
      <c r="B13" s="50"/>
      <c r="C13" s="51"/>
      <c r="D13" s="52"/>
      <c r="E13" s="47"/>
      <c r="I13" s="20"/>
      <c r="J13" s="19"/>
      <c r="O13" s="20"/>
      <c r="P13" s="19"/>
      <c r="U13" s="20"/>
      <c r="V13" s="19"/>
      <c r="Z13" s="21"/>
      <c r="AA13" s="19"/>
      <c r="AE13" s="21"/>
      <c r="AF13" s="19"/>
      <c r="AJ13" s="21"/>
      <c r="AK13" s="19"/>
      <c r="AO13" s="21"/>
      <c r="AP13" s="19"/>
      <c r="AT13" s="21"/>
      <c r="AU13" s="19"/>
      <c r="AY13" s="21"/>
      <c r="AZ13" s="19"/>
      <c r="BD13" s="21"/>
      <c r="BE13" s="19"/>
      <c r="BI13" s="21"/>
      <c r="BJ13" s="19"/>
      <c r="BN13" s="21"/>
      <c r="BO13" s="19"/>
      <c r="BS13" s="21"/>
      <c r="BT13" s="19"/>
      <c r="BX13" s="21"/>
      <c r="BY13" s="19"/>
      <c r="CC13" s="21"/>
      <c r="CD13" s="19"/>
      <c r="CH13" s="21"/>
      <c r="CI13" s="19"/>
      <c r="CM13" s="21"/>
      <c r="CN13" s="19"/>
      <c r="CR13" s="21"/>
      <c r="CS13" s="19"/>
      <c r="CW13" s="21"/>
      <c r="CX13" s="19"/>
      <c r="DB13" s="21"/>
      <c r="DC13" s="19"/>
      <c r="DG13" s="21"/>
      <c r="DH13" s="19"/>
      <c r="DL13" s="21"/>
      <c r="DM13" s="19"/>
      <c r="DQ13" s="21"/>
      <c r="DR13" s="19"/>
      <c r="DV13" s="21"/>
      <c r="DW13" s="19"/>
      <c r="EA13" s="21"/>
      <c r="EB13" s="19"/>
      <c r="EF13" s="21"/>
      <c r="EG13" s="19"/>
      <c r="EJ13" s="4" t="e">
        <f>AA13+V13+P13+J13+AF13+AK13+AU13+AP13+CS13+CN13+CI13+CD13+BY13+BT13+BO13+BJ13+BE13+AZ13+CX13+DC13+DH13+DM13+DR13+DW13+EB13+EG13+#REF!+#REF!</f>
        <v>#REF!</v>
      </c>
    </row>
    <row r="14" spans="1:142">
      <c r="A14" s="46" t="s">
        <v>8</v>
      </c>
      <c r="B14" s="46" t="s">
        <v>169</v>
      </c>
      <c r="C14" s="118"/>
      <c r="D14" s="119">
        <f>ROUND(1962.4*C7,0)</f>
        <v>2618999</v>
      </c>
      <c r="E14" s="48">
        <f>D14/D7</f>
        <v>1962.3996882937831</v>
      </c>
      <c r="G14" t="s">
        <v>8</v>
      </c>
      <c r="H14" t="s">
        <v>9</v>
      </c>
      <c r="I14" s="20"/>
      <c r="J14" s="19">
        <f>ROUND(J7*K14,0)</f>
        <v>96413</v>
      </c>
      <c r="K14" s="4">
        <f>$E$14</f>
        <v>1962.3996882937831</v>
      </c>
      <c r="M14" t="s">
        <v>8</v>
      </c>
      <c r="N14" t="s">
        <v>9</v>
      </c>
      <c r="O14" s="20"/>
      <c r="P14" s="19">
        <f>ROUND(P7*Q14,0)</f>
        <v>97433</v>
      </c>
      <c r="Q14" s="4">
        <f>$E$14</f>
        <v>1962.3996882937831</v>
      </c>
      <c r="S14" t="s">
        <v>8</v>
      </c>
      <c r="T14" t="s">
        <v>9</v>
      </c>
      <c r="U14" s="20"/>
      <c r="V14" s="19">
        <f>ROUND(V7*W14,0)</f>
        <v>94882</v>
      </c>
      <c r="W14" s="4">
        <f>$E$14</f>
        <v>1962.3996882937831</v>
      </c>
      <c r="X14" t="s">
        <v>8</v>
      </c>
      <c r="Y14" t="s">
        <v>9</v>
      </c>
      <c r="Z14" s="20"/>
      <c r="AA14" s="19">
        <f>ROUND(AA7*AB14,0)</f>
        <v>96413</v>
      </c>
      <c r="AB14" s="4">
        <f>$E$14</f>
        <v>1962.3996882937831</v>
      </c>
      <c r="AC14" t="s">
        <v>8</v>
      </c>
      <c r="AD14" t="s">
        <v>9</v>
      </c>
      <c r="AE14" s="20"/>
      <c r="AF14" s="19">
        <f>ROUND(AF7*AG14,0)</f>
        <v>97296</v>
      </c>
      <c r="AG14" s="4">
        <f>$E$14</f>
        <v>1962.3996882937831</v>
      </c>
      <c r="AH14" t="s">
        <v>8</v>
      </c>
      <c r="AI14" t="s">
        <v>9</v>
      </c>
      <c r="AJ14" s="20"/>
      <c r="AK14" s="19">
        <f>ROUND(AK7*AL14,0)</f>
        <v>97433</v>
      </c>
      <c r="AL14" s="4">
        <f>$E$14</f>
        <v>1962.3996882937831</v>
      </c>
      <c r="AM14" t="s">
        <v>8</v>
      </c>
      <c r="AN14" t="s">
        <v>9</v>
      </c>
      <c r="AO14" s="20"/>
      <c r="AP14" s="19">
        <f>ROUND(AP7*AQ14,0)</f>
        <v>96413</v>
      </c>
      <c r="AQ14" s="4">
        <f>$E$14</f>
        <v>1962.3996882937831</v>
      </c>
      <c r="AR14" t="s">
        <v>8</v>
      </c>
      <c r="AS14" t="s">
        <v>9</v>
      </c>
      <c r="AT14" s="20"/>
      <c r="AU14" s="19">
        <f>ROUND(AU7*AV14,0)</f>
        <v>94882</v>
      </c>
      <c r="AV14" s="4">
        <f>$E$14</f>
        <v>1962.3996882937831</v>
      </c>
      <c r="AW14" t="s">
        <v>8</v>
      </c>
      <c r="AX14" t="s">
        <v>9</v>
      </c>
      <c r="AY14" s="20"/>
      <c r="AZ14" s="19">
        <f>ROUND(AZ7*BA14,0)</f>
        <v>97119</v>
      </c>
      <c r="BA14" s="4">
        <f>$E$14</f>
        <v>1962.3996882937831</v>
      </c>
      <c r="BB14" t="s">
        <v>8</v>
      </c>
      <c r="BC14" t="s">
        <v>9</v>
      </c>
      <c r="BD14" s="20"/>
      <c r="BE14" s="19">
        <f>ROUND(BE7*BF14,0)</f>
        <v>96040</v>
      </c>
      <c r="BF14" s="4">
        <f>$E$14</f>
        <v>1962.3996882937831</v>
      </c>
      <c r="BG14" t="s">
        <v>8</v>
      </c>
      <c r="BH14" t="s">
        <v>9</v>
      </c>
      <c r="BI14" s="20"/>
      <c r="BJ14" s="19">
        <f>ROUND(BJ7*BK14,0)</f>
        <v>96256</v>
      </c>
      <c r="BK14" s="4">
        <f>$E$14</f>
        <v>1962.3996882937831</v>
      </c>
      <c r="BL14" t="s">
        <v>8</v>
      </c>
      <c r="BM14" t="s">
        <v>9</v>
      </c>
      <c r="BN14" s="20"/>
      <c r="BO14" s="19">
        <f>ROUND(BO7*BP14,0)</f>
        <v>95863</v>
      </c>
      <c r="BP14" s="4">
        <f>$E$14</f>
        <v>1962.3996882937831</v>
      </c>
      <c r="BQ14" t="s">
        <v>8</v>
      </c>
      <c r="BR14" t="s">
        <v>9</v>
      </c>
      <c r="BS14" s="20"/>
      <c r="BT14" s="19">
        <f>ROUND(BT7*BU14,0)</f>
        <v>96413</v>
      </c>
      <c r="BU14" s="4">
        <f>$E$14</f>
        <v>1962.3996882937831</v>
      </c>
      <c r="BV14" t="s">
        <v>8</v>
      </c>
      <c r="BW14" t="s">
        <v>9</v>
      </c>
      <c r="BX14" s="20"/>
      <c r="BY14" s="19">
        <f>ROUND(BY7*BZ14,0)</f>
        <v>97433</v>
      </c>
      <c r="BZ14" s="4">
        <f>$E$14</f>
        <v>1962.3996882937831</v>
      </c>
      <c r="CA14" t="s">
        <v>8</v>
      </c>
      <c r="CB14" t="s">
        <v>9</v>
      </c>
      <c r="CC14" s="20"/>
      <c r="CD14" s="19">
        <f>ROUND(CD7*CE14,0)</f>
        <v>96079</v>
      </c>
      <c r="CE14" s="4">
        <f>$E$14</f>
        <v>1962.3996882937831</v>
      </c>
      <c r="CF14" t="s">
        <v>8</v>
      </c>
      <c r="CG14" t="s">
        <v>9</v>
      </c>
      <c r="CH14" s="20"/>
      <c r="CI14" s="19">
        <f>ROUND(CI7*CJ14,0)</f>
        <v>96040</v>
      </c>
      <c r="CJ14" s="4">
        <f>$E$14</f>
        <v>1962.3996882937831</v>
      </c>
      <c r="CK14" t="s">
        <v>8</v>
      </c>
      <c r="CL14" t="s">
        <v>9</v>
      </c>
      <c r="CM14" s="20"/>
      <c r="CN14" s="19">
        <f>ROUND(CN7*CO14,0)</f>
        <v>96982</v>
      </c>
      <c r="CO14" s="4">
        <f>$E$14</f>
        <v>1962.3996882937831</v>
      </c>
      <c r="CP14" t="s">
        <v>8</v>
      </c>
      <c r="CQ14" t="s">
        <v>9</v>
      </c>
      <c r="CR14" s="20"/>
      <c r="CS14" s="19">
        <f>ROUND(CS7*CT14,0)</f>
        <v>97119</v>
      </c>
      <c r="CT14" s="4">
        <f>$E$14</f>
        <v>1962.3996882937831</v>
      </c>
      <c r="CU14" t="s">
        <v>8</v>
      </c>
      <c r="CV14" t="s">
        <v>9</v>
      </c>
      <c r="CW14" s="20"/>
      <c r="CX14" s="19">
        <f>ROUND(CX7*CY14,0)</f>
        <v>96040</v>
      </c>
      <c r="CY14" s="4">
        <f>$E$14</f>
        <v>1962.3996882937831</v>
      </c>
      <c r="CZ14" t="s">
        <v>8</v>
      </c>
      <c r="DA14" t="s">
        <v>9</v>
      </c>
      <c r="DB14" s="20"/>
      <c r="DC14" s="19">
        <f>ROUND(DC7*DD14,0)</f>
        <v>96079</v>
      </c>
      <c r="DD14" s="4">
        <f>$E$14</f>
        <v>1962.3996882937831</v>
      </c>
      <c r="DE14" t="s">
        <v>8</v>
      </c>
      <c r="DF14" t="s">
        <v>9</v>
      </c>
      <c r="DG14" s="20"/>
      <c r="DH14" s="19">
        <f>ROUND(DH7*DI14,0)</f>
        <v>109149</v>
      </c>
      <c r="DI14" s="4">
        <f>$E$14</f>
        <v>1962.3996882937831</v>
      </c>
      <c r="DJ14" t="s">
        <v>8</v>
      </c>
      <c r="DK14" t="s">
        <v>9</v>
      </c>
      <c r="DL14" s="20"/>
      <c r="DM14" s="19">
        <f>ROUND(DM7*DN14,0)</f>
        <v>126437</v>
      </c>
      <c r="DN14" s="4">
        <f>$E$14</f>
        <v>1962.3996882937831</v>
      </c>
      <c r="DO14" t="s">
        <v>8</v>
      </c>
      <c r="DP14" t="s">
        <v>9</v>
      </c>
      <c r="DQ14" s="20"/>
      <c r="DR14" s="19">
        <f>ROUND(DR7*DS14,0)</f>
        <v>109796</v>
      </c>
      <c r="DS14" s="4">
        <f>$E$14</f>
        <v>1962.3996882937831</v>
      </c>
      <c r="DT14" t="s">
        <v>8</v>
      </c>
      <c r="DU14" t="s">
        <v>9</v>
      </c>
      <c r="DV14" s="20"/>
      <c r="DW14" s="19">
        <f>ROUND(DW7*DX14,0)</f>
        <v>109051</v>
      </c>
      <c r="DX14" s="4">
        <f>$E$14</f>
        <v>1962.3996882937831</v>
      </c>
      <c r="DY14" t="s">
        <v>8</v>
      </c>
      <c r="DZ14" t="s">
        <v>9</v>
      </c>
      <c r="EA14" s="20"/>
      <c r="EB14" s="19">
        <f>ROUND(EB7*EC14,0)</f>
        <v>126908</v>
      </c>
      <c r="EC14" s="4">
        <f>$E$14</f>
        <v>1962.3996882937831</v>
      </c>
      <c r="ED14" t="s">
        <v>8</v>
      </c>
      <c r="EE14" t="s">
        <v>9</v>
      </c>
      <c r="EF14" s="20"/>
      <c r="EG14" s="19">
        <f>ROUND(EG7*EH14,0)-1</f>
        <v>109030</v>
      </c>
      <c r="EH14" s="4">
        <f>$E$14</f>
        <v>1962.3996882937831</v>
      </c>
      <c r="EJ14" s="4">
        <f>AA14+V14+P14+J14+AF14+AK14+AU14+AP14+CS14+CN14+CI14+CD14+BY14+BT14+BO14+BJ14+BE14+AZ14+CX14+DC14+DH14+DM14+DR14+DW14+EB14+EG14</f>
        <v>2618999</v>
      </c>
      <c r="EK14" s="4">
        <f t="shared" ref="EK14:EK19" si="1">EJ14-D14</f>
        <v>0</v>
      </c>
    </row>
    <row r="15" spans="1:142">
      <c r="A15" s="46" t="s">
        <v>10</v>
      </c>
      <c r="B15" s="46" t="s">
        <v>11</v>
      </c>
      <c r="C15" s="118">
        <f>D15/D14</f>
        <v>0.25000009545631746</v>
      </c>
      <c r="D15" s="119">
        <f>ROUND(D14*0.25,0)</f>
        <v>654750</v>
      </c>
      <c r="E15" s="48">
        <f>D15/D7</f>
        <v>490.60010939689346</v>
      </c>
      <c r="F15" s="48"/>
      <c r="G15" t="s">
        <v>10</v>
      </c>
      <c r="H15" t="s">
        <v>11</v>
      </c>
      <c r="I15" s="20">
        <f>J15/J14</f>
        <v>0.24999740698868411</v>
      </c>
      <c r="J15" s="19">
        <f>ROUND(K15*J7,0)</f>
        <v>24103</v>
      </c>
      <c r="K15" s="4">
        <f>$E$15</f>
        <v>490.60010939689346</v>
      </c>
      <c r="M15" t="s">
        <v>10</v>
      </c>
      <c r="N15" t="s">
        <v>11</v>
      </c>
      <c r="O15" s="20">
        <f>P15/P14</f>
        <v>0.24999743413422557</v>
      </c>
      <c r="P15" s="19">
        <f>ROUND(Q15*P7,0)</f>
        <v>24358</v>
      </c>
      <c r="Q15" s="4">
        <f>$E$15</f>
        <v>490.60010939689346</v>
      </c>
      <c r="S15" t="s">
        <v>10</v>
      </c>
      <c r="T15" t="s">
        <v>11</v>
      </c>
      <c r="U15" s="20">
        <f>V15/V14</f>
        <v>0.25000526970342107</v>
      </c>
      <c r="V15" s="19">
        <f>ROUND(W15*V7,0)</f>
        <v>23721</v>
      </c>
      <c r="W15" s="4">
        <f>$E$15</f>
        <v>490.60010939689346</v>
      </c>
      <c r="X15" t="s">
        <v>10</v>
      </c>
      <c r="Y15" t="s">
        <v>11</v>
      </c>
      <c r="Z15" s="20">
        <f>AA15/AA14</f>
        <v>0.24999740698868411</v>
      </c>
      <c r="AA15" s="19">
        <f>ROUND(AB15*AA7,0)</f>
        <v>24103</v>
      </c>
      <c r="AB15" s="4">
        <f>$E$15</f>
        <v>490.60010939689346</v>
      </c>
      <c r="AC15" t="s">
        <v>10</v>
      </c>
      <c r="AD15" t="s">
        <v>11</v>
      </c>
      <c r="AE15" s="20">
        <f>AF15/AF14</f>
        <v>0.25</v>
      </c>
      <c r="AF15" s="19">
        <f>ROUND(AG15*AF7,0)</f>
        <v>24324</v>
      </c>
      <c r="AG15" s="4">
        <f>$E$15</f>
        <v>490.60010939689346</v>
      </c>
      <c r="AH15" t="s">
        <v>10</v>
      </c>
      <c r="AI15" t="s">
        <v>11</v>
      </c>
      <c r="AJ15" s="20">
        <f>AK15/AK14</f>
        <v>0.24999743413422557</v>
      </c>
      <c r="AK15" s="19">
        <f>ROUND(AL15*AK7,0)</f>
        <v>24358</v>
      </c>
      <c r="AL15" s="4">
        <f>$E$15</f>
        <v>490.60010939689346</v>
      </c>
      <c r="AM15" t="s">
        <v>10</v>
      </c>
      <c r="AN15" t="s">
        <v>11</v>
      </c>
      <c r="AO15" s="20">
        <f>AP15/AP14</f>
        <v>0.24999740698868411</v>
      </c>
      <c r="AP15" s="19">
        <f>ROUND(AQ15*AP7,0)</f>
        <v>24103</v>
      </c>
      <c r="AQ15" s="4">
        <f>$E$15</f>
        <v>490.60010939689346</v>
      </c>
      <c r="AR15" t="s">
        <v>10</v>
      </c>
      <c r="AS15" t="s">
        <v>11</v>
      </c>
      <c r="AT15" s="20">
        <f>AU15/AU14</f>
        <v>0.25000526970342107</v>
      </c>
      <c r="AU15" s="19">
        <f>ROUND(AV15*AU7,0)</f>
        <v>23721</v>
      </c>
      <c r="AV15" s="4">
        <f>$E$15</f>
        <v>490.60010939689346</v>
      </c>
      <c r="AW15" t="s">
        <v>10</v>
      </c>
      <c r="AX15" t="s">
        <v>11</v>
      </c>
      <c r="AY15" s="20">
        <f>AZ15/AZ14</f>
        <v>0.25000257416159555</v>
      </c>
      <c r="AZ15" s="19">
        <f>ROUND(BA15*AZ7,0)</f>
        <v>24280</v>
      </c>
      <c r="BA15" s="4">
        <f>$E$15</f>
        <v>490.60010939689346</v>
      </c>
      <c r="BB15" t="s">
        <v>10</v>
      </c>
      <c r="BC15" t="s">
        <v>11</v>
      </c>
      <c r="BD15" s="20">
        <f>BE15/BE14</f>
        <v>0.25</v>
      </c>
      <c r="BE15" s="19">
        <f>ROUND(BF15*BE7,0)</f>
        <v>24010</v>
      </c>
      <c r="BF15" s="4">
        <f>$E$15</f>
        <v>490.60010939689346</v>
      </c>
      <c r="BG15" t="s">
        <v>10</v>
      </c>
      <c r="BH15" t="s">
        <v>11</v>
      </c>
      <c r="BI15" s="20">
        <f>BJ15/BJ14</f>
        <v>0.25</v>
      </c>
      <c r="BJ15" s="19">
        <f>ROUND(BK15*BJ7,0)</f>
        <v>24064</v>
      </c>
      <c r="BK15" s="4">
        <f>$E$15</f>
        <v>490.60010939689346</v>
      </c>
      <c r="BL15" t="s">
        <v>10</v>
      </c>
      <c r="BM15" t="s">
        <v>11</v>
      </c>
      <c r="BN15" s="20">
        <f>BO15/BO14</f>
        <v>0.25000260788834067</v>
      </c>
      <c r="BO15" s="19">
        <f>ROUND(BP15*BO7,0)</f>
        <v>23966</v>
      </c>
      <c r="BP15" s="4">
        <f>$E$15</f>
        <v>490.60010939689346</v>
      </c>
      <c r="BQ15" t="s">
        <v>10</v>
      </c>
      <c r="BR15" t="s">
        <v>11</v>
      </c>
      <c r="BS15" s="20">
        <f>BT15/BT14</f>
        <v>0.24999740698868411</v>
      </c>
      <c r="BT15" s="19">
        <f>ROUND(BU15*BT7,0)</f>
        <v>24103</v>
      </c>
      <c r="BU15" s="4">
        <f>$E$15</f>
        <v>490.60010939689346</v>
      </c>
      <c r="BV15" t="s">
        <v>10</v>
      </c>
      <c r="BW15" t="s">
        <v>11</v>
      </c>
      <c r="BX15" s="20">
        <f>BY15/BY14</f>
        <v>0.24999743413422557</v>
      </c>
      <c r="BY15" s="19">
        <f>ROUND(BZ15*BY7,0)</f>
        <v>24358</v>
      </c>
      <c r="BZ15" s="4">
        <f>$E$15</f>
        <v>490.60010939689346</v>
      </c>
      <c r="CA15" t="s">
        <v>10</v>
      </c>
      <c r="CB15" t="s">
        <v>11</v>
      </c>
      <c r="CC15" s="20">
        <f>CD15/CD14</f>
        <v>0.25000260202541658</v>
      </c>
      <c r="CD15" s="19">
        <f>ROUND(CE15*CD7,0)</f>
        <v>24020</v>
      </c>
      <c r="CE15" s="4">
        <f>$E$15</f>
        <v>490.60010939689346</v>
      </c>
      <c r="CF15" t="s">
        <v>10</v>
      </c>
      <c r="CG15" t="s">
        <v>11</v>
      </c>
      <c r="CH15" s="20">
        <f>CI15/CI14</f>
        <v>0.25</v>
      </c>
      <c r="CI15" s="19">
        <f>ROUND(CJ15*CI7,0)</f>
        <v>24010</v>
      </c>
      <c r="CJ15" s="4">
        <f>$E$15</f>
        <v>490.60010939689346</v>
      </c>
      <c r="CK15" t="s">
        <v>10</v>
      </c>
      <c r="CL15" t="s">
        <v>11</v>
      </c>
      <c r="CM15" s="20">
        <f>CN15/CN14</f>
        <v>0.24999484440411623</v>
      </c>
      <c r="CN15" s="19">
        <f>ROUND(CO15*CN7,0)</f>
        <v>24245</v>
      </c>
      <c r="CO15" s="4">
        <f>$E$15</f>
        <v>490.60010939689346</v>
      </c>
      <c r="CP15" t="s">
        <v>10</v>
      </c>
      <c r="CQ15" t="s">
        <v>11</v>
      </c>
      <c r="CR15" s="20">
        <f>CS15/CS14</f>
        <v>0.25000257416159555</v>
      </c>
      <c r="CS15" s="19">
        <f>ROUND(CT15*CS7,0)</f>
        <v>24280</v>
      </c>
      <c r="CT15" s="4">
        <f>$E$15</f>
        <v>490.60010939689346</v>
      </c>
      <c r="CU15" t="s">
        <v>10</v>
      </c>
      <c r="CV15" t="s">
        <v>11</v>
      </c>
      <c r="CW15" s="20">
        <f>CX15/CX14</f>
        <v>0.25</v>
      </c>
      <c r="CX15" s="19">
        <f>ROUND(CY15*CX7,0)</f>
        <v>24010</v>
      </c>
      <c r="CY15" s="4">
        <f>$E$15</f>
        <v>490.60010939689346</v>
      </c>
      <c r="CZ15" t="s">
        <v>10</v>
      </c>
      <c r="DA15" t="s">
        <v>11</v>
      </c>
      <c r="DB15" s="20">
        <f>DC15/DC14</f>
        <v>0.25000260202541658</v>
      </c>
      <c r="DC15" s="19">
        <f>ROUND(DD15*DC7,0)</f>
        <v>24020</v>
      </c>
      <c r="DD15" s="4">
        <f>$E$15</f>
        <v>490.60010939689346</v>
      </c>
      <c r="DE15" t="s">
        <v>10</v>
      </c>
      <c r="DF15" t="s">
        <v>11</v>
      </c>
      <c r="DG15" s="20">
        <f>DH15/DH14</f>
        <v>0.24999770955299636</v>
      </c>
      <c r="DH15" s="19">
        <f>ROUND(DI15*DH7,0)</f>
        <v>27287</v>
      </c>
      <c r="DI15" s="4">
        <f>$E$15</f>
        <v>490.60010939689346</v>
      </c>
      <c r="DJ15" t="s">
        <v>10</v>
      </c>
      <c r="DK15" t="s">
        <v>11</v>
      </c>
      <c r="DL15" s="20">
        <f>DM15/DM14</f>
        <v>0.24999802273068802</v>
      </c>
      <c r="DM15" s="19">
        <f>ROUND(DN15*DM7,0)</f>
        <v>31609</v>
      </c>
      <c r="DN15" s="4">
        <f>$E$15</f>
        <v>490.60010939689346</v>
      </c>
      <c r="DO15" t="s">
        <v>10</v>
      </c>
      <c r="DP15" t="s">
        <v>11</v>
      </c>
      <c r="DQ15" s="20">
        <f>DR15/DR14</f>
        <v>0.25</v>
      </c>
      <c r="DR15" s="19">
        <f>ROUND(DS15*DR7,0)</f>
        <v>27449</v>
      </c>
      <c r="DS15" s="4">
        <f>$E$15</f>
        <v>490.60010939689346</v>
      </c>
      <c r="DT15" t="s">
        <v>10</v>
      </c>
      <c r="DU15" t="s">
        <v>11</v>
      </c>
      <c r="DV15" s="20">
        <f>DW15/DW14</f>
        <v>0.25000229250534156</v>
      </c>
      <c r="DW15" s="19">
        <f>ROUND(DX15*DW7,0)</f>
        <v>27263</v>
      </c>
      <c r="DX15" s="4">
        <f>$E$15</f>
        <v>490.60010939689346</v>
      </c>
      <c r="DY15" t="s">
        <v>10</v>
      </c>
      <c r="DZ15" t="s">
        <v>11</v>
      </c>
      <c r="EA15" s="20">
        <f>EB15/EB14</f>
        <v>0.25</v>
      </c>
      <c r="EB15" s="19">
        <f>ROUND(EC15*EB7,0)</f>
        <v>31727</v>
      </c>
      <c r="EC15" s="4">
        <f>$E$15</f>
        <v>490.60010939689346</v>
      </c>
      <c r="ED15" t="s">
        <v>10</v>
      </c>
      <c r="EE15" t="s">
        <v>11</v>
      </c>
      <c r="EF15" s="20">
        <f>EG15/EG14</f>
        <v>0.25000458589379071</v>
      </c>
      <c r="EG15" s="19">
        <f>ROUND(EH15*EG7,0)</f>
        <v>27258</v>
      </c>
      <c r="EH15" s="4">
        <f>$E$15</f>
        <v>490.60010939689346</v>
      </c>
      <c r="EJ15" s="4">
        <f>AA15+V15+P15+J15+AF15+AK15+AU15+AP15+CS15+CN15+CI15+CD15+BY15+BT15+BO15+BJ15+BE15+AZ15+CX15+DC15+DH15+DM15+DR15+DW15+EB15+EG15</f>
        <v>654750</v>
      </c>
      <c r="EK15" s="4">
        <f t="shared" si="1"/>
        <v>0</v>
      </c>
    </row>
    <row r="16" spans="1:142" hidden="1">
      <c r="C16" s="20"/>
      <c r="D16" s="19"/>
      <c r="I16" s="20"/>
      <c r="J16" s="19"/>
      <c r="O16" s="20"/>
      <c r="P16" s="19"/>
      <c r="U16" s="20"/>
      <c r="V16" s="19"/>
      <c r="Z16" s="20"/>
      <c r="AA16" s="19"/>
      <c r="AE16" s="20"/>
      <c r="AF16" s="19"/>
      <c r="AJ16" s="20"/>
      <c r="AK16" s="19"/>
      <c r="AO16" s="20"/>
      <c r="AP16" s="19"/>
      <c r="AT16" s="20"/>
      <c r="AU16" s="19"/>
      <c r="AY16" s="20"/>
      <c r="AZ16" s="19"/>
      <c r="BD16" s="20"/>
      <c r="BE16" s="19"/>
      <c r="BI16" s="20"/>
      <c r="BJ16" s="19"/>
      <c r="BN16" s="20"/>
      <c r="BO16" s="19"/>
      <c r="BS16" s="20"/>
      <c r="BT16" s="19"/>
      <c r="BX16" s="20"/>
      <c r="BY16" s="19"/>
      <c r="CC16" s="20"/>
      <c r="CD16" s="19"/>
      <c r="CH16" s="20"/>
      <c r="CI16" s="19"/>
      <c r="CM16" s="20"/>
      <c r="CN16" s="19"/>
      <c r="CR16" s="20"/>
      <c r="CS16" s="19"/>
      <c r="CW16" s="20"/>
      <c r="CX16" s="19"/>
      <c r="DB16" s="20"/>
      <c r="DC16" s="19"/>
      <c r="DG16" s="20"/>
      <c r="DH16" s="19"/>
      <c r="DL16" s="20"/>
      <c r="DM16" s="19"/>
      <c r="DQ16" s="20"/>
      <c r="DR16" s="19"/>
      <c r="DV16" s="20"/>
      <c r="DW16" s="19"/>
      <c r="EA16" s="20"/>
      <c r="EB16" s="19"/>
      <c r="EF16" s="20"/>
      <c r="EG16" s="19"/>
      <c r="EJ16" s="4" t="e">
        <f>#REF!+#REF!+#REF!+#REF!+AA16+V16+P16+J16</f>
        <v>#REF!</v>
      </c>
      <c r="EK16" s="4" t="e">
        <f t="shared" si="1"/>
        <v>#REF!</v>
      </c>
    </row>
    <row r="17" spans="1:141" hidden="1">
      <c r="C17" s="20"/>
      <c r="D17" s="19"/>
      <c r="I17" s="20"/>
      <c r="J17" s="19"/>
      <c r="O17" s="20"/>
      <c r="P17" s="19"/>
      <c r="U17" s="20"/>
      <c r="V17" s="19"/>
      <c r="Z17" s="20"/>
      <c r="AA17" s="19"/>
      <c r="AE17" s="20"/>
      <c r="AF17" s="19"/>
      <c r="AJ17" s="20"/>
      <c r="AK17" s="19"/>
      <c r="AO17" s="20"/>
      <c r="AP17" s="19"/>
      <c r="AT17" s="20"/>
      <c r="AU17" s="19"/>
      <c r="AY17" s="20"/>
      <c r="AZ17" s="19"/>
      <c r="BD17" s="20"/>
      <c r="BE17" s="19"/>
      <c r="BI17" s="20"/>
      <c r="BJ17" s="19"/>
      <c r="BN17" s="20"/>
      <c r="BO17" s="19"/>
      <c r="BS17" s="20"/>
      <c r="BT17" s="19"/>
      <c r="BX17" s="20"/>
      <c r="BY17" s="19"/>
      <c r="CC17" s="20"/>
      <c r="CD17" s="19"/>
      <c r="CH17" s="20"/>
      <c r="CI17" s="19"/>
      <c r="CM17" s="20"/>
      <c r="CN17" s="19"/>
      <c r="CR17" s="20"/>
      <c r="CS17" s="19"/>
      <c r="CW17" s="20"/>
      <c r="CX17" s="19"/>
      <c r="DB17" s="20"/>
      <c r="DC17" s="19"/>
      <c r="DG17" s="20"/>
      <c r="DH17" s="19"/>
      <c r="DL17" s="20"/>
      <c r="DM17" s="19"/>
      <c r="DQ17" s="20"/>
      <c r="DR17" s="19"/>
      <c r="DV17" s="20"/>
      <c r="DW17" s="19"/>
      <c r="EA17" s="20"/>
      <c r="EB17" s="19"/>
      <c r="EF17" s="20"/>
      <c r="EG17" s="19"/>
      <c r="EJ17" s="4" t="e">
        <f>#REF!+#REF!+#REF!+#REF!+AA17+V17+P17+J17</f>
        <v>#REF!</v>
      </c>
      <c r="EK17" s="4" t="e">
        <f t="shared" si="1"/>
        <v>#REF!</v>
      </c>
    </row>
    <row r="18" spans="1:141">
      <c r="C18" s="22"/>
      <c r="D18" s="23"/>
      <c r="I18" s="22"/>
      <c r="J18" s="23"/>
      <c r="O18" s="22"/>
      <c r="P18" s="23"/>
      <c r="U18" s="22"/>
      <c r="V18" s="23"/>
      <c r="Z18" s="22"/>
      <c r="AA18" s="23"/>
      <c r="AE18" s="22"/>
      <c r="AF18" s="23"/>
      <c r="AJ18" s="22"/>
      <c r="AK18" s="23"/>
      <c r="AO18" s="22"/>
      <c r="AP18" s="23"/>
      <c r="AT18" s="22"/>
      <c r="AU18" s="23"/>
      <c r="AY18" s="22"/>
      <c r="AZ18" s="23"/>
      <c r="BD18" s="22"/>
      <c r="BE18" s="23"/>
      <c r="BI18" s="22"/>
      <c r="BJ18" s="23"/>
      <c r="BN18" s="22"/>
      <c r="BO18" s="23"/>
      <c r="BS18" s="22"/>
      <c r="BT18" s="23"/>
      <c r="BX18" s="22"/>
      <c r="BY18" s="23"/>
      <c r="CC18" s="22"/>
      <c r="CD18" s="23"/>
      <c r="CH18" s="22"/>
      <c r="CI18" s="23"/>
      <c r="CM18" s="22"/>
      <c r="CN18" s="23"/>
      <c r="CR18" s="22"/>
      <c r="CS18" s="23"/>
      <c r="CW18" s="22"/>
      <c r="CX18" s="23"/>
      <c r="DB18" s="22"/>
      <c r="DC18" s="23"/>
      <c r="DG18" s="22"/>
      <c r="DH18" s="23"/>
      <c r="DL18" s="22"/>
      <c r="DM18" s="23"/>
      <c r="DQ18" s="22"/>
      <c r="DR18" s="23"/>
      <c r="DV18" s="22"/>
      <c r="DW18" s="23"/>
      <c r="EA18" s="22"/>
      <c r="EB18" s="23"/>
      <c r="EF18" s="22"/>
      <c r="EG18" s="23"/>
      <c r="EJ18" s="4"/>
      <c r="EK18" s="4">
        <f t="shared" si="1"/>
        <v>0</v>
      </c>
    </row>
    <row r="19" spans="1:141">
      <c r="A19" t="s">
        <v>12</v>
      </c>
      <c r="B19" s="24" t="s">
        <v>13</v>
      </c>
      <c r="C19" s="25"/>
      <c r="D19" s="26">
        <f>SUM(D12:D18)</f>
        <v>3326319</v>
      </c>
      <c r="E19" s="4">
        <f>SUM(E12:E18)</f>
        <v>2492.3901722626424</v>
      </c>
      <c r="G19" t="s">
        <v>12</v>
      </c>
      <c r="H19" s="24" t="s">
        <v>13</v>
      </c>
      <c r="I19" s="25"/>
      <c r="J19" s="26">
        <f>SUM(J12:J18)</f>
        <v>122451</v>
      </c>
      <c r="K19" s="4">
        <f>SUM(K12:K18)</f>
        <v>2492.3901722626424</v>
      </c>
      <c r="M19" t="s">
        <v>14</v>
      </c>
      <c r="N19" s="24" t="s">
        <v>13</v>
      </c>
      <c r="O19" s="25"/>
      <c r="P19" s="26">
        <f>SUM(P12:P18)</f>
        <v>123747</v>
      </c>
      <c r="Q19" s="4">
        <f>SUM(Q12:Q18)</f>
        <v>2492.3901722626424</v>
      </c>
      <c r="S19" t="s">
        <v>14</v>
      </c>
      <c r="T19" s="24" t="s">
        <v>13</v>
      </c>
      <c r="U19" s="25"/>
      <c r="V19" s="26">
        <f>SUM(V12:V18)</f>
        <v>120508</v>
      </c>
      <c r="W19" s="4">
        <f>SUM(W12:W18)</f>
        <v>2492.3901722626424</v>
      </c>
      <c r="X19" t="s">
        <v>14</v>
      </c>
      <c r="Y19" s="24" t="s">
        <v>13</v>
      </c>
      <c r="Z19" s="25"/>
      <c r="AA19" s="26">
        <f>SUM(AA12:AA18)</f>
        <v>122451</v>
      </c>
      <c r="AB19" s="4">
        <f>SUM(AB12:AB18)</f>
        <v>2492.3901722626424</v>
      </c>
      <c r="AC19" t="s">
        <v>14</v>
      </c>
      <c r="AD19" s="24" t="s">
        <v>13</v>
      </c>
      <c r="AE19" s="25"/>
      <c r="AF19" s="26">
        <f>SUM(AF12:AF18)</f>
        <v>123573</v>
      </c>
      <c r="AG19" s="4">
        <f>SUM(AG12:AG18)</f>
        <v>2492.3901722626424</v>
      </c>
      <c r="AH19" t="s">
        <v>14</v>
      </c>
      <c r="AI19" s="24" t="s">
        <v>13</v>
      </c>
      <c r="AJ19" s="25"/>
      <c r="AK19" s="26">
        <f>SUM(AK12:AK18)</f>
        <v>123747</v>
      </c>
      <c r="AL19" s="4">
        <f>SUM(AL12:AL18)</f>
        <v>2492.3901722626424</v>
      </c>
      <c r="AM19" t="s">
        <v>14</v>
      </c>
      <c r="AN19" s="24" t="s">
        <v>13</v>
      </c>
      <c r="AO19" s="25"/>
      <c r="AP19" s="26">
        <f>SUM(AP12:AP18)</f>
        <v>122451</v>
      </c>
      <c r="AQ19" s="4">
        <f>SUM(AQ12:AQ18)</f>
        <v>2492.3901722626424</v>
      </c>
      <c r="AR19" t="s">
        <v>14</v>
      </c>
      <c r="AS19" s="24" t="s">
        <v>13</v>
      </c>
      <c r="AT19" s="25"/>
      <c r="AU19" s="26">
        <f>SUM(AU12:AU18)</f>
        <v>120508</v>
      </c>
      <c r="AV19" s="4">
        <f>SUM(AV12:AV18)</f>
        <v>2492.3901722626424</v>
      </c>
      <c r="AW19" t="s">
        <v>14</v>
      </c>
      <c r="AX19" s="24" t="s">
        <v>13</v>
      </c>
      <c r="AY19" s="25"/>
      <c r="AZ19" s="26">
        <f>SUM(AZ12:AZ18)</f>
        <v>123348</v>
      </c>
      <c r="BA19" s="4">
        <f>SUM(BA12:BA18)</f>
        <v>2492.3901722626424</v>
      </c>
      <c r="BB19" t="s">
        <v>14</v>
      </c>
      <c r="BC19" s="24" t="s">
        <v>13</v>
      </c>
      <c r="BD19" s="25"/>
      <c r="BE19" s="26">
        <f>SUM(BE12:BE18)</f>
        <v>121978</v>
      </c>
      <c r="BF19" s="4">
        <f>SUM(BF12:BF18)</f>
        <v>2492.3901722626424</v>
      </c>
      <c r="BG19" t="s">
        <v>14</v>
      </c>
      <c r="BH19" s="24" t="s">
        <v>13</v>
      </c>
      <c r="BI19" s="25"/>
      <c r="BJ19" s="26">
        <f>SUM(BJ12:BJ18)</f>
        <v>122252</v>
      </c>
      <c r="BK19" s="4">
        <f>SUM(BK12:BK18)</f>
        <v>2492.3901722626424</v>
      </c>
      <c r="BL19" t="s">
        <v>14</v>
      </c>
      <c r="BM19" s="24" t="s">
        <v>13</v>
      </c>
      <c r="BN19" s="25"/>
      <c r="BO19" s="26">
        <f>SUM(BO12:BO18)</f>
        <v>121753</v>
      </c>
      <c r="BP19" s="4">
        <f>SUM(BP12:BP18)</f>
        <v>2492.3901722626424</v>
      </c>
      <c r="BQ19" t="s">
        <v>14</v>
      </c>
      <c r="BR19" s="24" t="s">
        <v>13</v>
      </c>
      <c r="BS19" s="25"/>
      <c r="BT19" s="26">
        <f>SUM(BT12:BT18)</f>
        <v>122451</v>
      </c>
      <c r="BU19" s="4">
        <f>SUM(BU12:BU18)</f>
        <v>2492.3901722626424</v>
      </c>
      <c r="BV19" t="s">
        <v>14</v>
      </c>
      <c r="BW19" s="24" t="s">
        <v>13</v>
      </c>
      <c r="BX19" s="25"/>
      <c r="BY19" s="26">
        <f>SUM(BY12:BY18)</f>
        <v>123747</v>
      </c>
      <c r="BZ19" s="4">
        <f>SUM(BZ12:BZ18)</f>
        <v>2492.3901722626424</v>
      </c>
      <c r="CA19" t="s">
        <v>14</v>
      </c>
      <c r="CB19" s="24" t="s">
        <v>13</v>
      </c>
      <c r="CC19" s="25"/>
      <c r="CD19" s="26">
        <f>SUM(CD12:CD18)</f>
        <v>122028</v>
      </c>
      <c r="CE19" s="4">
        <f>SUM(CE12:CE18)</f>
        <v>2492.3901722626424</v>
      </c>
      <c r="CF19" t="s">
        <v>14</v>
      </c>
      <c r="CG19" s="24" t="s">
        <v>13</v>
      </c>
      <c r="CH19" s="25"/>
      <c r="CI19" s="26">
        <f>SUM(CI12:CI18)</f>
        <v>121978</v>
      </c>
      <c r="CJ19" s="4">
        <f>SUM(CJ12:CJ18)</f>
        <v>2492.3901722626424</v>
      </c>
      <c r="CK19" t="s">
        <v>14</v>
      </c>
      <c r="CL19" s="24" t="s">
        <v>13</v>
      </c>
      <c r="CM19" s="25"/>
      <c r="CN19" s="26">
        <f>SUM(CN12:CN18)</f>
        <v>123174</v>
      </c>
      <c r="CO19" s="4">
        <f>SUM(CO12:CO18)</f>
        <v>2492.3901722626424</v>
      </c>
      <c r="CP19" t="s">
        <v>14</v>
      </c>
      <c r="CQ19" s="24" t="s">
        <v>13</v>
      </c>
      <c r="CR19" s="25"/>
      <c r="CS19" s="26">
        <f>SUM(CS12:CS18)</f>
        <v>123348</v>
      </c>
      <c r="CT19" s="4">
        <f>SUM(CT12:CT18)</f>
        <v>2492.3901722626424</v>
      </c>
      <c r="CU19" t="s">
        <v>14</v>
      </c>
      <c r="CV19" s="24" t="s">
        <v>13</v>
      </c>
      <c r="CW19" s="25"/>
      <c r="CX19" s="26">
        <f>SUM(CX12:CX18)</f>
        <v>121978</v>
      </c>
      <c r="CY19" s="4">
        <f>SUM(CY12:CY18)</f>
        <v>2492.3901722626424</v>
      </c>
      <c r="CZ19" t="s">
        <v>14</v>
      </c>
      <c r="DA19" s="24" t="s">
        <v>13</v>
      </c>
      <c r="DB19" s="25"/>
      <c r="DC19" s="26">
        <f>SUM(DC12:DC18)</f>
        <v>122028</v>
      </c>
      <c r="DD19" s="4">
        <f>SUM(DD12:DD18)</f>
        <v>2492.3901722626424</v>
      </c>
      <c r="DE19" t="s">
        <v>14</v>
      </c>
      <c r="DF19" s="24" t="s">
        <v>13</v>
      </c>
      <c r="DG19" s="25"/>
      <c r="DH19" s="26">
        <f>SUM(DH12:DH18)</f>
        <v>138627</v>
      </c>
      <c r="DI19" s="4">
        <f>SUM(DI12:DI18)</f>
        <v>2492.3901722626424</v>
      </c>
      <c r="DJ19" t="s">
        <v>14</v>
      </c>
      <c r="DK19" s="24" t="s">
        <v>13</v>
      </c>
      <c r="DL19" s="25"/>
      <c r="DM19" s="26">
        <f>SUM(DM12:DM18)</f>
        <v>160584</v>
      </c>
      <c r="DN19" s="4">
        <f>SUM(DN12:DN18)</f>
        <v>2492.3901722626424</v>
      </c>
      <c r="DO19" t="s">
        <v>14</v>
      </c>
      <c r="DP19" s="24" t="s">
        <v>13</v>
      </c>
      <c r="DQ19" s="25"/>
      <c r="DR19" s="26">
        <f>SUM(DR12:DR18)</f>
        <v>139449</v>
      </c>
      <c r="DS19" s="4">
        <f>SUM(DS12:DS18)</f>
        <v>2492.3901722626424</v>
      </c>
      <c r="DT19" t="s">
        <v>14</v>
      </c>
      <c r="DU19" s="24" t="s">
        <v>13</v>
      </c>
      <c r="DV19" s="25"/>
      <c r="DW19" s="26">
        <f>SUM(DW12:DW18)</f>
        <v>138503</v>
      </c>
      <c r="DX19" s="4">
        <f>SUM(DX12:DX18)</f>
        <v>2492.3901722626424</v>
      </c>
      <c r="DY19" t="s">
        <v>14</v>
      </c>
      <c r="DZ19" s="24" t="s">
        <v>13</v>
      </c>
      <c r="EA19" s="25"/>
      <c r="EB19" s="26">
        <f>SUM(EB12:EB18)</f>
        <v>161181</v>
      </c>
      <c r="EC19" s="4">
        <f>SUM(EC12:EC18)</f>
        <v>2492.3901722626424</v>
      </c>
      <c r="ED19" t="s">
        <v>14</v>
      </c>
      <c r="EE19" s="24" t="s">
        <v>13</v>
      </c>
      <c r="EF19" s="25"/>
      <c r="EG19" s="26">
        <f>SUM(EG12:EG18)</f>
        <v>138476</v>
      </c>
      <c r="EH19" s="4">
        <f>SUM(EH12:EH18)</f>
        <v>2492.3901722626424</v>
      </c>
      <c r="EJ19" s="4">
        <f>AA19+V19+P19+J19+AF19+AK19+AU19+AP19+CS19+CN19+CI19+CD19+BY19+BT19+BO19+BJ19+BE19+AZ19+CX19+DC19+DH19+DM19+DR19+DW19+EB19+EG19</f>
        <v>3326319</v>
      </c>
      <c r="EK19" s="4">
        <f t="shared" si="1"/>
        <v>0</v>
      </c>
    </row>
    <row r="20" spans="1:141" ht="6.75" customHeight="1">
      <c r="A20" t="s">
        <v>0</v>
      </c>
      <c r="B20" s="27"/>
      <c r="C20" s="28"/>
      <c r="D20" s="29" t="s">
        <v>0</v>
      </c>
      <c r="G20" t="s">
        <v>0</v>
      </c>
      <c r="H20" s="27"/>
      <c r="I20" s="28"/>
      <c r="J20" s="29" t="s">
        <v>0</v>
      </c>
      <c r="M20" t="s">
        <v>0</v>
      </c>
      <c r="N20" s="27"/>
      <c r="O20" s="28"/>
      <c r="P20" s="29" t="s">
        <v>0</v>
      </c>
      <c r="S20" t="s">
        <v>0</v>
      </c>
      <c r="T20" s="27"/>
      <c r="U20" s="28"/>
      <c r="V20" s="29" t="s">
        <v>0</v>
      </c>
      <c r="X20" t="s">
        <v>0</v>
      </c>
      <c r="Y20" s="27"/>
      <c r="Z20" s="28"/>
      <c r="AA20" s="29" t="s">
        <v>0</v>
      </c>
      <c r="AC20" t="s">
        <v>0</v>
      </c>
      <c r="AD20" s="27"/>
      <c r="AE20" s="28"/>
      <c r="AF20" s="29" t="s">
        <v>0</v>
      </c>
      <c r="AH20" t="s">
        <v>0</v>
      </c>
      <c r="AI20" s="27"/>
      <c r="AJ20" s="28"/>
      <c r="AK20" s="29" t="s">
        <v>0</v>
      </c>
      <c r="AM20" t="s">
        <v>0</v>
      </c>
      <c r="AN20" s="27"/>
      <c r="AO20" s="28"/>
      <c r="AP20" s="29" t="s">
        <v>0</v>
      </c>
      <c r="AR20" t="s">
        <v>0</v>
      </c>
      <c r="AS20" s="27"/>
      <c r="AT20" s="28"/>
      <c r="AU20" s="29" t="s">
        <v>0</v>
      </c>
      <c r="AW20" t="s">
        <v>0</v>
      </c>
      <c r="AX20" s="27"/>
      <c r="AY20" s="28"/>
      <c r="AZ20" s="29" t="s">
        <v>0</v>
      </c>
      <c r="BB20" t="s">
        <v>0</v>
      </c>
      <c r="BC20" s="27"/>
      <c r="BD20" s="28"/>
      <c r="BE20" s="29" t="s">
        <v>0</v>
      </c>
      <c r="BG20" t="s">
        <v>0</v>
      </c>
      <c r="BH20" s="27"/>
      <c r="BI20" s="28"/>
      <c r="BJ20" s="29" t="s">
        <v>0</v>
      </c>
      <c r="BL20" t="s">
        <v>0</v>
      </c>
      <c r="BM20" s="27"/>
      <c r="BN20" s="28"/>
      <c r="BO20" s="29" t="s">
        <v>0</v>
      </c>
      <c r="BQ20" t="s">
        <v>0</v>
      </c>
      <c r="BR20" s="27"/>
      <c r="BS20" s="28"/>
      <c r="BT20" s="29" t="s">
        <v>0</v>
      </c>
      <c r="BV20" t="s">
        <v>0</v>
      </c>
      <c r="BW20" s="27"/>
      <c r="BX20" s="28"/>
      <c r="BY20" s="29" t="s">
        <v>0</v>
      </c>
      <c r="CA20" t="s">
        <v>0</v>
      </c>
      <c r="CB20" s="27"/>
      <c r="CC20" s="28"/>
      <c r="CD20" s="29" t="s">
        <v>0</v>
      </c>
      <c r="CF20" t="s">
        <v>0</v>
      </c>
      <c r="CG20" s="27"/>
      <c r="CH20" s="28"/>
      <c r="CI20" s="29" t="s">
        <v>0</v>
      </c>
      <c r="CK20" t="s">
        <v>0</v>
      </c>
      <c r="CL20" s="27"/>
      <c r="CM20" s="28"/>
      <c r="CN20" s="29" t="s">
        <v>0</v>
      </c>
      <c r="CP20" t="s">
        <v>0</v>
      </c>
      <c r="CQ20" s="27"/>
      <c r="CR20" s="28"/>
      <c r="CS20" s="29" t="s">
        <v>0</v>
      </c>
      <c r="CU20" t="s">
        <v>0</v>
      </c>
      <c r="CV20" s="27"/>
      <c r="CW20" s="28"/>
      <c r="CX20" s="29" t="s">
        <v>0</v>
      </c>
      <c r="CZ20" t="s">
        <v>0</v>
      </c>
      <c r="DA20" s="27"/>
      <c r="DB20" s="28"/>
      <c r="DC20" s="29" t="s">
        <v>0</v>
      </c>
      <c r="DE20" t="s">
        <v>0</v>
      </c>
      <c r="DF20" s="27"/>
      <c r="DG20" s="28"/>
      <c r="DH20" s="29" t="s">
        <v>0</v>
      </c>
      <c r="DJ20" t="s">
        <v>0</v>
      </c>
      <c r="DK20" s="27"/>
      <c r="DL20" s="28"/>
      <c r="DM20" s="29" t="s">
        <v>0</v>
      </c>
      <c r="DO20" t="s">
        <v>0</v>
      </c>
      <c r="DP20" s="27"/>
      <c r="DQ20" s="28"/>
      <c r="DR20" s="29" t="s">
        <v>0</v>
      </c>
      <c r="DT20" t="s">
        <v>0</v>
      </c>
      <c r="DU20" s="27"/>
      <c r="DV20" s="28"/>
      <c r="DW20" s="29" t="s">
        <v>0</v>
      </c>
      <c r="DY20" t="s">
        <v>0</v>
      </c>
      <c r="DZ20" s="27"/>
      <c r="EA20" s="28"/>
      <c r="EB20" s="29" t="s">
        <v>0</v>
      </c>
      <c r="ED20" t="s">
        <v>0</v>
      </c>
      <c r="EE20" s="27"/>
      <c r="EF20" s="28"/>
      <c r="EG20" s="29" t="s">
        <v>0</v>
      </c>
      <c r="EJ20" s="4"/>
      <c r="EK20" s="4"/>
    </row>
    <row r="21" spans="1:141" ht="16.5" customHeight="1">
      <c r="C21" s="2"/>
      <c r="D21" s="3"/>
      <c r="I21" s="2"/>
      <c r="J21" s="3"/>
      <c r="O21" s="2"/>
      <c r="P21" s="3"/>
      <c r="U21" s="2"/>
      <c r="V21" s="3"/>
      <c r="Z21" s="2"/>
      <c r="AA21" s="3"/>
      <c r="AE21" s="2"/>
      <c r="AF21" s="3"/>
      <c r="AJ21" s="2"/>
      <c r="AK21" s="3"/>
      <c r="AO21" s="2"/>
      <c r="AP21" s="3"/>
      <c r="AT21" s="2"/>
      <c r="AU21" s="3"/>
      <c r="AY21" s="2"/>
      <c r="AZ21" s="3"/>
      <c r="BD21" s="2"/>
      <c r="BE21" s="3"/>
      <c r="BI21" s="2"/>
      <c r="BJ21" s="3"/>
      <c r="BN21" s="2"/>
      <c r="BO21" s="3"/>
      <c r="BS21" s="2"/>
      <c r="BT21" s="3"/>
      <c r="BX21" s="2"/>
      <c r="BY21" s="3"/>
      <c r="CC21" s="2"/>
      <c r="CD21" s="3"/>
      <c r="CH21" s="2"/>
      <c r="CI21" s="3"/>
      <c r="CM21" s="2"/>
      <c r="CN21" s="3"/>
      <c r="CR21" s="2"/>
      <c r="CS21" s="3"/>
      <c r="CW21" s="2"/>
      <c r="CX21" s="3"/>
      <c r="DB21" s="2"/>
      <c r="DC21" s="3"/>
      <c r="DG21" s="2"/>
      <c r="DH21" s="3"/>
      <c r="DL21" s="2"/>
      <c r="DM21" s="3"/>
      <c r="DQ21" s="2"/>
      <c r="DR21" s="3"/>
      <c r="DV21" s="2"/>
      <c r="DW21" s="3"/>
      <c r="EA21" s="2"/>
      <c r="EB21" s="3"/>
      <c r="EF21" s="2"/>
      <c r="EG21" s="3"/>
      <c r="EJ21" s="4"/>
      <c r="EK21" s="4"/>
    </row>
    <row r="22" spans="1:141">
      <c r="A22" t="s">
        <v>15</v>
      </c>
      <c r="B22" s="14" t="s">
        <v>16</v>
      </c>
      <c r="C22" s="30"/>
      <c r="D22" s="31"/>
      <c r="G22" t="s">
        <v>15</v>
      </c>
      <c r="H22" s="14" t="s">
        <v>16</v>
      </c>
      <c r="I22" s="30"/>
      <c r="J22" s="31"/>
      <c r="M22" t="s">
        <v>15</v>
      </c>
      <c r="N22" s="14" t="s">
        <v>16</v>
      </c>
      <c r="O22" s="30"/>
      <c r="P22" s="31"/>
      <c r="S22" t="s">
        <v>15</v>
      </c>
      <c r="T22" s="14" t="s">
        <v>16</v>
      </c>
      <c r="U22" s="30"/>
      <c r="V22" s="31"/>
      <c r="X22" t="s">
        <v>15</v>
      </c>
      <c r="Y22" s="14" t="s">
        <v>16</v>
      </c>
      <c r="Z22" s="30"/>
      <c r="AA22" s="31"/>
      <c r="AC22" t="s">
        <v>15</v>
      </c>
      <c r="AD22" s="14" t="s">
        <v>16</v>
      </c>
      <c r="AE22" s="30"/>
      <c r="AF22" s="31"/>
      <c r="AH22" t="s">
        <v>15</v>
      </c>
      <c r="AI22" s="14" t="s">
        <v>16</v>
      </c>
      <c r="AJ22" s="30"/>
      <c r="AK22" s="31"/>
      <c r="AM22" t="s">
        <v>15</v>
      </c>
      <c r="AN22" s="14" t="s">
        <v>16</v>
      </c>
      <c r="AO22" s="30"/>
      <c r="AP22" s="31"/>
      <c r="AR22" t="s">
        <v>15</v>
      </c>
      <c r="AS22" s="14" t="s">
        <v>16</v>
      </c>
      <c r="AT22" s="30"/>
      <c r="AU22" s="31"/>
      <c r="AW22" t="s">
        <v>15</v>
      </c>
      <c r="AX22" s="14" t="s">
        <v>16</v>
      </c>
      <c r="AY22" s="30"/>
      <c r="AZ22" s="31"/>
      <c r="BB22" t="s">
        <v>15</v>
      </c>
      <c r="BC22" s="14" t="s">
        <v>16</v>
      </c>
      <c r="BD22" s="30"/>
      <c r="BE22" s="31"/>
      <c r="BG22" t="s">
        <v>15</v>
      </c>
      <c r="BH22" s="14" t="s">
        <v>16</v>
      </c>
      <c r="BI22" s="30"/>
      <c r="BJ22" s="31"/>
      <c r="BL22" t="s">
        <v>15</v>
      </c>
      <c r="BM22" s="14" t="s">
        <v>16</v>
      </c>
      <c r="BN22" s="30"/>
      <c r="BO22" s="31"/>
      <c r="BQ22" t="s">
        <v>15</v>
      </c>
      <c r="BR22" s="14" t="s">
        <v>16</v>
      </c>
      <c r="BS22" s="30"/>
      <c r="BT22" s="31"/>
      <c r="BV22" t="s">
        <v>15</v>
      </c>
      <c r="BW22" s="14" t="s">
        <v>16</v>
      </c>
      <c r="BX22" s="30"/>
      <c r="BY22" s="31"/>
      <c r="CA22" t="s">
        <v>15</v>
      </c>
      <c r="CB22" s="14" t="s">
        <v>16</v>
      </c>
      <c r="CC22" s="30"/>
      <c r="CD22" s="31"/>
      <c r="CF22" t="s">
        <v>15</v>
      </c>
      <c r="CG22" s="14" t="s">
        <v>16</v>
      </c>
      <c r="CH22" s="30"/>
      <c r="CI22" s="31"/>
      <c r="CK22" t="s">
        <v>15</v>
      </c>
      <c r="CL22" s="14" t="s">
        <v>16</v>
      </c>
      <c r="CM22" s="30"/>
      <c r="CN22" s="31"/>
      <c r="CP22" t="s">
        <v>15</v>
      </c>
      <c r="CQ22" s="14" t="s">
        <v>16</v>
      </c>
      <c r="CR22" s="30"/>
      <c r="CS22" s="31"/>
      <c r="CU22" t="s">
        <v>15</v>
      </c>
      <c r="CV22" s="14" t="s">
        <v>16</v>
      </c>
      <c r="CW22" s="30"/>
      <c r="CX22" s="31"/>
      <c r="CZ22" t="s">
        <v>15</v>
      </c>
      <c r="DA22" s="14" t="s">
        <v>16</v>
      </c>
      <c r="DB22" s="30"/>
      <c r="DC22" s="31"/>
      <c r="DE22" t="s">
        <v>15</v>
      </c>
      <c r="DF22" s="14" t="s">
        <v>16</v>
      </c>
      <c r="DG22" s="30"/>
      <c r="DH22" s="31"/>
      <c r="DJ22" t="s">
        <v>15</v>
      </c>
      <c r="DK22" s="14" t="s">
        <v>16</v>
      </c>
      <c r="DL22" s="30"/>
      <c r="DM22" s="31"/>
      <c r="DO22" t="s">
        <v>15</v>
      </c>
      <c r="DP22" s="14" t="s">
        <v>16</v>
      </c>
      <c r="DQ22" s="30"/>
      <c r="DR22" s="31"/>
      <c r="DT22" t="s">
        <v>15</v>
      </c>
      <c r="DU22" s="14" t="s">
        <v>16</v>
      </c>
      <c r="DV22" s="30"/>
      <c r="DW22" s="31"/>
      <c r="DY22" t="s">
        <v>15</v>
      </c>
      <c r="DZ22" s="14" t="s">
        <v>16</v>
      </c>
      <c r="EA22" s="30"/>
      <c r="EB22" s="31"/>
      <c r="ED22" t="s">
        <v>15</v>
      </c>
      <c r="EE22" s="14" t="s">
        <v>16</v>
      </c>
      <c r="EF22" s="30"/>
      <c r="EG22" s="31"/>
      <c r="EJ22" s="4"/>
      <c r="EK22" s="4"/>
    </row>
    <row r="23" spans="1:141" ht="15.75">
      <c r="B23" s="14"/>
      <c r="C23" s="30"/>
      <c r="D23" s="3"/>
      <c r="H23" s="14"/>
      <c r="I23" s="30"/>
      <c r="J23" s="3"/>
      <c r="N23" s="14"/>
      <c r="O23" s="30"/>
      <c r="P23" s="3"/>
      <c r="T23" s="14"/>
      <c r="U23" s="30"/>
      <c r="V23" s="3"/>
      <c r="Y23" s="14"/>
      <c r="Z23" s="30"/>
      <c r="AA23" s="3"/>
      <c r="AD23" s="14"/>
      <c r="AE23" s="30"/>
      <c r="AF23" s="3"/>
      <c r="AI23" s="14"/>
      <c r="AJ23" s="30"/>
      <c r="AK23" s="3"/>
      <c r="AN23" s="14"/>
      <c r="AO23" s="30"/>
      <c r="AP23" s="3"/>
      <c r="AS23" s="14"/>
      <c r="AT23" s="30"/>
      <c r="AU23" s="3"/>
      <c r="AX23" s="14"/>
      <c r="AY23" s="30"/>
      <c r="AZ23" s="3"/>
      <c r="BC23" s="14"/>
      <c r="BD23" s="30"/>
      <c r="BE23" s="3"/>
      <c r="BH23" s="14"/>
      <c r="BI23" s="30"/>
      <c r="BJ23" s="3"/>
      <c r="BM23" s="14"/>
      <c r="BN23" s="30"/>
      <c r="BO23" s="3"/>
      <c r="BR23" s="14"/>
      <c r="BS23" s="30"/>
      <c r="BT23" s="3"/>
      <c r="BW23" s="14"/>
      <c r="BX23" s="30"/>
      <c r="BY23" s="3"/>
      <c r="CB23" s="14"/>
      <c r="CC23" s="30"/>
      <c r="CD23" s="3"/>
      <c r="CG23" s="14"/>
      <c r="CH23" s="30"/>
      <c r="CI23" s="3"/>
      <c r="CL23" s="14"/>
      <c r="CM23" s="30"/>
      <c r="CN23" s="3"/>
      <c r="CQ23" s="14"/>
      <c r="CR23" s="30"/>
      <c r="CS23" s="3"/>
      <c r="CV23" s="14"/>
      <c r="CW23" s="30"/>
      <c r="CX23" s="3"/>
      <c r="DA23" s="14"/>
      <c r="DB23" s="30"/>
      <c r="DC23" s="3"/>
      <c r="DF23" s="14"/>
      <c r="DG23" s="30"/>
      <c r="DH23" s="3"/>
      <c r="DK23" s="14"/>
      <c r="DL23" s="30"/>
      <c r="DM23" s="3"/>
      <c r="DP23" s="14"/>
      <c r="DQ23" s="30"/>
      <c r="DR23" s="3"/>
      <c r="DU23" s="14"/>
      <c r="DV23" s="30"/>
      <c r="DW23" s="3"/>
      <c r="DZ23" s="14"/>
      <c r="EA23" s="30"/>
      <c r="EB23" s="3"/>
      <c r="EE23" s="14"/>
      <c r="EF23" s="30"/>
      <c r="EG23" s="3"/>
      <c r="EJ23" s="4"/>
      <c r="EK23" s="4"/>
    </row>
    <row r="24" spans="1:141" ht="15.75">
      <c r="A24" t="s">
        <v>17</v>
      </c>
      <c r="B24" s="14" t="s">
        <v>172</v>
      </c>
      <c r="C24" s="2"/>
      <c r="D24" s="4">
        <f>D19-D25-D26-D28-D27</f>
        <v>1171637.0159999998</v>
      </c>
      <c r="E24" s="4">
        <f>D24/D7</f>
        <v>877.90034092867461</v>
      </c>
      <c r="G24" t="s">
        <v>17</v>
      </c>
      <c r="H24" t="s">
        <v>18</v>
      </c>
      <c r="I24" s="2"/>
      <c r="J24" s="4">
        <f>J19-J25-J26-J27-J28</f>
        <v>43130.911999999997</v>
      </c>
      <c r="K24" s="4">
        <f>J24/J7</f>
        <v>877.89358843883565</v>
      </c>
      <c r="M24" t="s">
        <v>17</v>
      </c>
      <c r="N24" t="s">
        <v>18</v>
      </c>
      <c r="O24" s="2"/>
      <c r="P24" s="4">
        <f>P19-P25-P26-P27-P28</f>
        <v>43587.16</v>
      </c>
      <c r="Q24" s="4">
        <f>P24/P7</f>
        <v>877.88841893252777</v>
      </c>
      <c r="S24" t="s">
        <v>17</v>
      </c>
      <c r="T24" t="s">
        <v>18</v>
      </c>
      <c r="U24" s="2"/>
      <c r="V24" s="4">
        <f>V19-V25-V26-V27-V28</f>
        <v>42447.039999999994</v>
      </c>
      <c r="W24" s="4">
        <f>V24/V7</f>
        <v>877.9118924508789</v>
      </c>
      <c r="X24" t="s">
        <v>17</v>
      </c>
      <c r="Y24" t="s">
        <v>18</v>
      </c>
      <c r="Z24" s="2"/>
      <c r="AA24" s="4">
        <f>AA19-AA25-AA26-AA27-AA28</f>
        <v>43130.911999999997</v>
      </c>
      <c r="AB24" s="4">
        <f>AA24/AA7</f>
        <v>877.89358843883565</v>
      </c>
      <c r="AC24" t="s">
        <v>17</v>
      </c>
      <c r="AD24" t="s">
        <v>18</v>
      </c>
      <c r="AE24" s="2"/>
      <c r="AF24" s="4">
        <f>AF19-AF25-AF26-AF27-AF28</f>
        <v>43526.991999999998</v>
      </c>
      <c r="AG24" s="4">
        <f>AF24/AF7</f>
        <v>877.91432029043972</v>
      </c>
      <c r="AH24" t="s">
        <v>17</v>
      </c>
      <c r="AI24" t="s">
        <v>18</v>
      </c>
      <c r="AJ24" s="2"/>
      <c r="AK24" s="4">
        <f>AK19-AK25-AK26-AK27-AK28</f>
        <v>43587.16</v>
      </c>
      <c r="AL24" s="4">
        <f>AK24/AK7</f>
        <v>877.88841893252777</v>
      </c>
      <c r="AM24" t="s">
        <v>17</v>
      </c>
      <c r="AN24" t="s">
        <v>18</v>
      </c>
      <c r="AO24" s="2"/>
      <c r="AP24" s="4">
        <f>AP19-AP25-AP26-AP27-AP28</f>
        <v>43130.911999999997</v>
      </c>
      <c r="AQ24" s="4">
        <f>AP24/AP7</f>
        <v>877.89358843883565</v>
      </c>
      <c r="AR24" t="s">
        <v>17</v>
      </c>
      <c r="AS24" t="s">
        <v>18</v>
      </c>
      <c r="AT24" s="2"/>
      <c r="AU24" s="4">
        <f>AU19-AU25-AU26-AU27-AU28</f>
        <v>42447.039999999994</v>
      </c>
      <c r="AV24" s="4">
        <f>AU24/AU7</f>
        <v>877.9118924508789</v>
      </c>
      <c r="AW24" t="s">
        <v>17</v>
      </c>
      <c r="AX24" t="s">
        <v>18</v>
      </c>
      <c r="AY24" s="2"/>
      <c r="AZ24" s="4">
        <f>AZ19-AZ25-AZ26-AZ27-AZ28</f>
        <v>43446.775999999998</v>
      </c>
      <c r="BA24" s="4">
        <f>AZ24/AZ7</f>
        <v>877.8899979793897</v>
      </c>
      <c r="BB24" t="s">
        <v>17</v>
      </c>
      <c r="BC24" t="s">
        <v>18</v>
      </c>
      <c r="BD24" s="2"/>
      <c r="BE24" s="4">
        <f>BE19-BE25-BE26-BE27-BE28</f>
        <v>42964.455999999991</v>
      </c>
      <c r="BF24" s="4">
        <f>BE24/BE7</f>
        <v>877.9006129955045</v>
      </c>
      <c r="BG24" t="s">
        <v>17</v>
      </c>
      <c r="BH24" t="s">
        <v>18</v>
      </c>
      <c r="BI24" s="2"/>
      <c r="BJ24" s="4">
        <f>BJ19-BJ25-BJ26-BJ27-BJ28</f>
        <v>43061.72</v>
      </c>
      <c r="BK24" s="4">
        <f>BJ24/BJ7</f>
        <v>877.91478083588186</v>
      </c>
      <c r="BL24" t="s">
        <v>17</v>
      </c>
      <c r="BM24" t="s">
        <v>18</v>
      </c>
      <c r="BN24" s="2"/>
      <c r="BO24" s="4">
        <f>BO19-BO25-BO26-BO27-BO28</f>
        <v>42885.239999999991</v>
      </c>
      <c r="BP24" s="4">
        <f>BO24/BO7</f>
        <v>877.89641760491281</v>
      </c>
      <c r="BQ24" t="s">
        <v>17</v>
      </c>
      <c r="BR24" t="s">
        <v>18</v>
      </c>
      <c r="BS24" s="2"/>
      <c r="BT24" s="4">
        <f>BT19-BT25-BT26-BT27-BT28</f>
        <v>43130.911999999997</v>
      </c>
      <c r="BU24" s="4">
        <f>BT24/BT7</f>
        <v>877.89358843883565</v>
      </c>
      <c r="BV24" t="s">
        <v>17</v>
      </c>
      <c r="BW24" t="s">
        <v>18</v>
      </c>
      <c r="BX24" s="2"/>
      <c r="BY24" s="4">
        <f>BY19-BY25-BY26-BY27-BY28</f>
        <v>43587.16</v>
      </c>
      <c r="BZ24" s="4">
        <f>BY24/BY7</f>
        <v>877.88841893252777</v>
      </c>
      <c r="CA24" t="s">
        <v>17</v>
      </c>
      <c r="CB24" t="s">
        <v>18</v>
      </c>
      <c r="CC24" s="2"/>
      <c r="CD24" s="4">
        <f>CD19-CD25-CD26-CD27-CD28</f>
        <v>42982.504000000001</v>
      </c>
      <c r="CE24" s="4">
        <f>CD24/CD7</f>
        <v>877.91062091503272</v>
      </c>
      <c r="CF24" t="s">
        <v>17</v>
      </c>
      <c r="CG24" t="s">
        <v>18</v>
      </c>
      <c r="CH24" s="2"/>
      <c r="CI24" s="4">
        <f>CI19-CI25-CI26-CI27-CI28</f>
        <v>42964.455999999991</v>
      </c>
      <c r="CJ24" s="4">
        <f>CI24/CI7</f>
        <v>877.9006129955045</v>
      </c>
      <c r="CK24" t="s">
        <v>17</v>
      </c>
      <c r="CL24" t="s">
        <v>18</v>
      </c>
      <c r="CM24" s="2"/>
      <c r="CN24" s="4">
        <f>CN19-CN25-CN26-CN27-CN28</f>
        <v>43385.607999999993</v>
      </c>
      <c r="CO24" s="4">
        <f>CN24/CN7</f>
        <v>877.89575070821513</v>
      </c>
      <c r="CP24" t="s">
        <v>17</v>
      </c>
      <c r="CQ24" t="s">
        <v>18</v>
      </c>
      <c r="CR24" s="2"/>
      <c r="CS24" s="4">
        <f>CS19-CS25-CS26-CS27-CS28</f>
        <v>43446.775999999998</v>
      </c>
      <c r="CT24" s="4">
        <f>CS24/CS7</f>
        <v>877.8899979793897</v>
      </c>
      <c r="CU24" t="s">
        <v>17</v>
      </c>
      <c r="CV24" t="s">
        <v>18</v>
      </c>
      <c r="CW24" s="2"/>
      <c r="CX24" s="4">
        <f>CX19-CX25-CX26-CX27-CX28</f>
        <v>42964.455999999991</v>
      </c>
      <c r="CY24" s="4">
        <f>CX24/CX7</f>
        <v>877.9006129955045</v>
      </c>
      <c r="CZ24" t="s">
        <v>17</v>
      </c>
      <c r="DA24" t="s">
        <v>18</v>
      </c>
      <c r="DB24" s="2"/>
      <c r="DC24" s="4">
        <f>DC19-DC25-DC26-DC27-DC28</f>
        <v>42982.504000000001</v>
      </c>
      <c r="DD24" s="4">
        <f>DC24/DC7</f>
        <v>877.91062091503272</v>
      </c>
      <c r="DE24" t="s">
        <v>17</v>
      </c>
      <c r="DF24" t="s">
        <v>18</v>
      </c>
      <c r="DG24" s="2"/>
      <c r="DH24" s="4">
        <f>DH19-DH25-DH26-DH27-DH28</f>
        <v>48829.487999999998</v>
      </c>
      <c r="DI24" s="4">
        <f>DH24/DH7</f>
        <v>877.91240560949302</v>
      </c>
      <c r="DJ24" t="s">
        <v>17</v>
      </c>
      <c r="DK24" t="s">
        <v>18</v>
      </c>
      <c r="DL24" s="2"/>
      <c r="DM24" s="4">
        <f>DM19-DM25-DM26-DM27-DM28</f>
        <v>56562.631999999983</v>
      </c>
      <c r="DN24" s="4">
        <f>DM24/DM7</f>
        <v>877.89278286512456</v>
      </c>
      <c r="DO24" t="s">
        <v>17</v>
      </c>
      <c r="DP24" t="s">
        <v>18</v>
      </c>
      <c r="DQ24" s="2"/>
      <c r="DR24" s="4">
        <f>DR19-DR25-DR26-DR27-DR28</f>
        <v>49118.28</v>
      </c>
      <c r="DS24" s="4">
        <f>DR24/DR7</f>
        <v>877.89597855227873</v>
      </c>
      <c r="DT24" t="s">
        <v>17</v>
      </c>
      <c r="DU24" t="s">
        <v>18</v>
      </c>
      <c r="DV24" s="2"/>
      <c r="DW24" s="4">
        <f>DW19-DW25-DW26-DW27-DW28</f>
        <v>48786.368000000002</v>
      </c>
      <c r="DX24" s="4">
        <f>DW24/DW7</f>
        <v>877.92636314558217</v>
      </c>
      <c r="DY24" t="s">
        <v>17</v>
      </c>
      <c r="DZ24" t="s">
        <v>18</v>
      </c>
      <c r="EA24" s="2"/>
      <c r="EB24" s="4">
        <f>EB19-EB25-EB26-EB27-EB28</f>
        <v>56773.207999999999</v>
      </c>
      <c r="EC24" s="4">
        <f>EB24/EB7</f>
        <v>877.89095407453215</v>
      </c>
      <c r="ED24" t="s">
        <v>17</v>
      </c>
      <c r="EE24" t="s">
        <v>18</v>
      </c>
      <c r="EF24" s="2"/>
      <c r="EG24" s="4">
        <f>EG19-EG25-EG26-EG27-EG28</f>
        <v>48776.343999999997</v>
      </c>
      <c r="EH24" s="4">
        <f>EG24/EG7</f>
        <v>877.90395968322525</v>
      </c>
      <c r="EJ24" s="4">
        <f>AA24+V24+P24+J24+AF24+AK24+AU24+AP24+CS24+CN24+CI24+CD24+BY24+BT24+BO24+BJ24+BE24+AZ24+CX24+DC24+DH24+DM24+DR24+DW24+EB24+EG24</f>
        <v>1171637.0160000001</v>
      </c>
      <c r="EK24" s="4">
        <f t="shared" ref="EK24:EK30" si="2">EJ24-D24</f>
        <v>0</v>
      </c>
    </row>
    <row r="25" spans="1:141">
      <c r="A25" t="s">
        <v>114</v>
      </c>
      <c r="B25" t="s">
        <v>51</v>
      </c>
      <c r="C25" s="20"/>
      <c r="D25" s="19">
        <v>0</v>
      </c>
      <c r="E25" s="4">
        <f>D25/D7</f>
        <v>0</v>
      </c>
      <c r="G25" t="s">
        <v>114</v>
      </c>
      <c r="H25" t="s">
        <v>51</v>
      </c>
      <c r="I25" s="20"/>
      <c r="J25" s="19">
        <v>0</v>
      </c>
      <c r="K25" s="4">
        <f>J25/J7</f>
        <v>0</v>
      </c>
      <c r="M25" t="s">
        <v>114</v>
      </c>
      <c r="N25" t="s">
        <v>51</v>
      </c>
      <c r="O25" s="20"/>
      <c r="P25" s="19">
        <v>0</v>
      </c>
      <c r="Q25" s="4">
        <f>P25/P7</f>
        <v>0</v>
      </c>
      <c r="S25" t="s">
        <v>114</v>
      </c>
      <c r="T25" t="s">
        <v>51</v>
      </c>
      <c r="U25" s="20"/>
      <c r="V25" s="19">
        <v>0</v>
      </c>
      <c r="W25" s="4">
        <f>V25/V7</f>
        <v>0</v>
      </c>
      <c r="X25" t="s">
        <v>114</v>
      </c>
      <c r="Y25" t="s">
        <v>51</v>
      </c>
      <c r="Z25" s="20"/>
      <c r="AA25" s="19">
        <v>0</v>
      </c>
      <c r="AB25" s="4">
        <f>AA25/AA7</f>
        <v>0</v>
      </c>
      <c r="AC25" t="s">
        <v>114</v>
      </c>
      <c r="AD25" t="s">
        <v>51</v>
      </c>
      <c r="AE25" s="20"/>
      <c r="AF25" s="19">
        <v>0</v>
      </c>
      <c r="AG25" s="4">
        <f>AF25/AF7</f>
        <v>0</v>
      </c>
      <c r="AH25" t="s">
        <v>114</v>
      </c>
      <c r="AI25" t="s">
        <v>51</v>
      </c>
      <c r="AJ25" s="20"/>
      <c r="AK25" s="19">
        <v>0</v>
      </c>
      <c r="AL25" s="4">
        <f>AK25/AK7</f>
        <v>0</v>
      </c>
      <c r="AM25" t="s">
        <v>114</v>
      </c>
      <c r="AN25" t="s">
        <v>51</v>
      </c>
      <c r="AO25" s="20"/>
      <c r="AP25" s="19">
        <v>0</v>
      </c>
      <c r="AQ25" s="4">
        <f>AP25/AP7</f>
        <v>0</v>
      </c>
      <c r="AR25" t="s">
        <v>114</v>
      </c>
      <c r="AS25" t="s">
        <v>51</v>
      </c>
      <c r="AT25" s="20"/>
      <c r="AU25" s="19">
        <v>0</v>
      </c>
      <c r="AV25" s="4">
        <f>AU25/AU7</f>
        <v>0</v>
      </c>
      <c r="AW25" t="s">
        <v>114</v>
      </c>
      <c r="AX25" t="s">
        <v>51</v>
      </c>
      <c r="AY25" s="20"/>
      <c r="AZ25" s="19">
        <v>0</v>
      </c>
      <c r="BA25" s="4">
        <f>AZ25/AZ7</f>
        <v>0</v>
      </c>
      <c r="BB25" t="s">
        <v>114</v>
      </c>
      <c r="BC25" t="s">
        <v>51</v>
      </c>
      <c r="BD25" s="20"/>
      <c r="BE25" s="19">
        <v>0</v>
      </c>
      <c r="BF25" s="4">
        <f>BE25/BE7</f>
        <v>0</v>
      </c>
      <c r="BG25" t="s">
        <v>114</v>
      </c>
      <c r="BH25" t="s">
        <v>51</v>
      </c>
      <c r="BI25" s="20"/>
      <c r="BJ25" s="19">
        <v>0</v>
      </c>
      <c r="BK25" s="4">
        <f>BJ25/BJ7</f>
        <v>0</v>
      </c>
      <c r="BL25" t="s">
        <v>114</v>
      </c>
      <c r="BM25" t="s">
        <v>51</v>
      </c>
      <c r="BN25" s="20"/>
      <c r="BO25" s="19">
        <v>0</v>
      </c>
      <c r="BP25" s="4">
        <f>BO25/BO7</f>
        <v>0</v>
      </c>
      <c r="BQ25" t="s">
        <v>114</v>
      </c>
      <c r="BR25" t="s">
        <v>51</v>
      </c>
      <c r="BS25" s="20"/>
      <c r="BT25" s="19">
        <v>0</v>
      </c>
      <c r="BU25" s="4">
        <f>BT25/BT7</f>
        <v>0</v>
      </c>
      <c r="BV25" t="s">
        <v>114</v>
      </c>
      <c r="BW25" t="s">
        <v>51</v>
      </c>
      <c r="BX25" s="20"/>
      <c r="BY25" s="19">
        <v>0</v>
      </c>
      <c r="BZ25" s="4">
        <f>BY25/BY7</f>
        <v>0</v>
      </c>
      <c r="CA25" t="s">
        <v>114</v>
      </c>
      <c r="CB25" t="s">
        <v>51</v>
      </c>
      <c r="CC25" s="20"/>
      <c r="CD25" s="19">
        <v>0</v>
      </c>
      <c r="CE25" s="4">
        <f>CD25/CD7</f>
        <v>0</v>
      </c>
      <c r="CF25" t="s">
        <v>114</v>
      </c>
      <c r="CG25" t="s">
        <v>51</v>
      </c>
      <c r="CH25" s="20"/>
      <c r="CI25" s="19">
        <v>0</v>
      </c>
      <c r="CJ25" s="4">
        <f>CI25/CI7</f>
        <v>0</v>
      </c>
      <c r="CK25" t="s">
        <v>114</v>
      </c>
      <c r="CL25" t="s">
        <v>51</v>
      </c>
      <c r="CM25" s="20"/>
      <c r="CN25" s="19">
        <v>0</v>
      </c>
      <c r="CO25" s="4">
        <f>CN25/CN7</f>
        <v>0</v>
      </c>
      <c r="CP25" t="s">
        <v>114</v>
      </c>
      <c r="CQ25" t="s">
        <v>51</v>
      </c>
      <c r="CR25" s="20"/>
      <c r="CS25" s="19">
        <v>0</v>
      </c>
      <c r="CT25" s="4">
        <f>CS25/CS7</f>
        <v>0</v>
      </c>
      <c r="CU25" t="s">
        <v>114</v>
      </c>
      <c r="CV25" t="s">
        <v>51</v>
      </c>
      <c r="CW25" s="20"/>
      <c r="CX25" s="19">
        <v>0</v>
      </c>
      <c r="CY25" s="4">
        <f>CX25/CX7</f>
        <v>0</v>
      </c>
      <c r="CZ25" t="s">
        <v>114</v>
      </c>
      <c r="DA25" t="s">
        <v>51</v>
      </c>
      <c r="DB25" s="20"/>
      <c r="DC25" s="19">
        <v>0</v>
      </c>
      <c r="DD25" s="4">
        <f>DC25/DC7</f>
        <v>0</v>
      </c>
      <c r="DE25" t="s">
        <v>114</v>
      </c>
      <c r="DF25" t="s">
        <v>51</v>
      </c>
      <c r="DG25" s="20"/>
      <c r="DH25" s="19">
        <v>0</v>
      </c>
      <c r="DI25" s="4">
        <f>DH25/DH7</f>
        <v>0</v>
      </c>
      <c r="DJ25" t="s">
        <v>114</v>
      </c>
      <c r="DK25" t="s">
        <v>51</v>
      </c>
      <c r="DL25" s="20"/>
      <c r="DM25" s="19">
        <v>0</v>
      </c>
      <c r="DN25" s="4">
        <f>DM25/DM7</f>
        <v>0</v>
      </c>
      <c r="DO25" t="s">
        <v>114</v>
      </c>
      <c r="DP25" t="s">
        <v>51</v>
      </c>
      <c r="DQ25" s="20"/>
      <c r="DR25" s="19">
        <v>0</v>
      </c>
      <c r="DS25" s="4">
        <f>DR25/DR7</f>
        <v>0</v>
      </c>
      <c r="DT25" t="s">
        <v>114</v>
      </c>
      <c r="DU25" t="s">
        <v>51</v>
      </c>
      <c r="DV25" s="20"/>
      <c r="DW25" s="19">
        <v>0</v>
      </c>
      <c r="DX25" s="4">
        <f>DW25/DW7</f>
        <v>0</v>
      </c>
      <c r="DY25" t="s">
        <v>114</v>
      </c>
      <c r="DZ25" t="s">
        <v>51</v>
      </c>
      <c r="EA25" s="20"/>
      <c r="EB25" s="19">
        <v>0</v>
      </c>
      <c r="EC25" s="4">
        <f>EB25/EB7</f>
        <v>0</v>
      </c>
      <c r="ED25" t="s">
        <v>114</v>
      </c>
      <c r="EE25" t="s">
        <v>51</v>
      </c>
      <c r="EF25" s="20"/>
      <c r="EG25" s="19">
        <v>0</v>
      </c>
      <c r="EH25" s="4">
        <f>EG25/EG7</f>
        <v>0</v>
      </c>
      <c r="EJ25" s="4">
        <f>AA25+V25+P25+J25+AF25+AK25+AU25+AP25+CS25+CN25+CI25+CD25+BY25+BT25+BO25+BJ25+BE25+AZ25+CX25+DC25+DH25+DM25+DR25+DW25+EB25+EG25</f>
        <v>0</v>
      </c>
      <c r="EK25" s="4">
        <f t="shared" si="2"/>
        <v>0</v>
      </c>
    </row>
    <row r="26" spans="1:141">
      <c r="A26" t="s">
        <v>115</v>
      </c>
      <c r="B26" t="s">
        <v>165</v>
      </c>
      <c r="C26" s="20"/>
      <c r="D26" s="19">
        <f>12.8*C4*130*0.9</f>
        <v>1998681.9840000002</v>
      </c>
      <c r="E26" s="4">
        <f>D26/D7</f>
        <v>1497.6000000000001</v>
      </c>
      <c r="G26" t="s">
        <v>115</v>
      </c>
      <c r="H26" t="s">
        <v>165</v>
      </c>
      <c r="I26" s="20"/>
      <c r="J26" s="19">
        <f>12.8*130*I7*0.9</f>
        <v>73577.088000000003</v>
      </c>
      <c r="K26" s="4">
        <f>J26/J7</f>
        <v>1497.6</v>
      </c>
      <c r="M26" t="s">
        <v>115</v>
      </c>
      <c r="N26" t="s">
        <v>165</v>
      </c>
      <c r="O26" s="20"/>
      <c r="P26" s="19">
        <f>12.8*130*O7*0.9</f>
        <v>74355.839999999997</v>
      </c>
      <c r="Q26" s="4">
        <f>P26/P7</f>
        <v>1497.6</v>
      </c>
      <c r="S26" t="s">
        <v>115</v>
      </c>
      <c r="T26" t="s">
        <v>165</v>
      </c>
      <c r="U26" s="20"/>
      <c r="V26" s="19">
        <f>12.8*130*U7*0.9</f>
        <v>72408.960000000006</v>
      </c>
      <c r="W26" s="4">
        <f>V26/V7</f>
        <v>1497.6000000000001</v>
      </c>
      <c r="X26" t="s">
        <v>115</v>
      </c>
      <c r="Y26" t="s">
        <v>165</v>
      </c>
      <c r="Z26" s="20"/>
      <c r="AA26" s="19">
        <f>12.8*130*Z7*0.9</f>
        <v>73577.088000000003</v>
      </c>
      <c r="AB26" s="4">
        <f>AA26/AA7</f>
        <v>1497.6</v>
      </c>
      <c r="AC26" t="s">
        <v>115</v>
      </c>
      <c r="AD26" t="s">
        <v>165</v>
      </c>
      <c r="AE26" s="20"/>
      <c r="AF26" s="19">
        <f>12.8*130*AE7*0.9</f>
        <v>74251.008000000002</v>
      </c>
      <c r="AG26" s="4">
        <f>AF26/AF7</f>
        <v>1497.6000000000001</v>
      </c>
      <c r="AH26" t="s">
        <v>115</v>
      </c>
      <c r="AI26" t="s">
        <v>165</v>
      </c>
      <c r="AJ26" s="20"/>
      <c r="AK26" s="19">
        <f>12.8*130*AJ7*0.9</f>
        <v>74355.839999999997</v>
      </c>
      <c r="AL26" s="4">
        <f>AK26/AK7</f>
        <v>1497.6</v>
      </c>
      <c r="AM26" t="s">
        <v>115</v>
      </c>
      <c r="AN26" t="s">
        <v>165</v>
      </c>
      <c r="AO26" s="20"/>
      <c r="AP26" s="19">
        <f>12.8*130*AO7*0.9</f>
        <v>73577.088000000003</v>
      </c>
      <c r="AQ26" s="4">
        <f>AP26/AP7</f>
        <v>1497.6</v>
      </c>
      <c r="AR26" t="s">
        <v>115</v>
      </c>
      <c r="AS26" t="s">
        <v>165</v>
      </c>
      <c r="AT26" s="20"/>
      <c r="AU26" s="19">
        <f>12.8*130*AT7*0.9</f>
        <v>72408.960000000006</v>
      </c>
      <c r="AV26" s="4">
        <f>AU26/AU7</f>
        <v>1497.6000000000001</v>
      </c>
      <c r="AW26" t="s">
        <v>115</v>
      </c>
      <c r="AX26" t="s">
        <v>165</v>
      </c>
      <c r="AY26" s="20"/>
      <c r="AZ26" s="19">
        <f>12.8*130*AY7*0.9</f>
        <v>74116.224000000002</v>
      </c>
      <c r="BA26" s="4">
        <f>AZ26/AZ7</f>
        <v>1497.6</v>
      </c>
      <c r="BB26" t="s">
        <v>115</v>
      </c>
      <c r="BC26" t="s">
        <v>165</v>
      </c>
      <c r="BD26" s="20"/>
      <c r="BE26" s="19">
        <f>12.8*130*BD7*0.9</f>
        <v>73292.544000000009</v>
      </c>
      <c r="BF26" s="4">
        <f>BE26/BE7</f>
        <v>1497.6000000000004</v>
      </c>
      <c r="BG26" t="s">
        <v>115</v>
      </c>
      <c r="BH26" t="s">
        <v>165</v>
      </c>
      <c r="BI26" s="20"/>
      <c r="BJ26" s="19">
        <f>12.8*130*BI7*0.9</f>
        <v>73457.279999999999</v>
      </c>
      <c r="BK26" s="4">
        <f>BJ26/BJ7</f>
        <v>1497.6000000000001</v>
      </c>
      <c r="BL26" t="s">
        <v>115</v>
      </c>
      <c r="BM26" t="s">
        <v>165</v>
      </c>
      <c r="BN26" s="20"/>
      <c r="BO26" s="19">
        <f>12.8*130*BN7*0.9</f>
        <v>73157.760000000009</v>
      </c>
      <c r="BP26" s="4">
        <f>BO26/BO7</f>
        <v>1497.6000000000001</v>
      </c>
      <c r="BQ26" t="s">
        <v>115</v>
      </c>
      <c r="BR26" t="s">
        <v>165</v>
      </c>
      <c r="BS26" s="20"/>
      <c r="BT26" s="19">
        <f>12.8*130*BS7*0.9</f>
        <v>73577.088000000003</v>
      </c>
      <c r="BU26" s="4">
        <f>BT26/BT7</f>
        <v>1497.6</v>
      </c>
      <c r="BV26" t="s">
        <v>115</v>
      </c>
      <c r="BW26" t="s">
        <v>165</v>
      </c>
      <c r="BX26" s="20"/>
      <c r="BY26" s="19">
        <f>12.8*130*BX7*0.9</f>
        <v>74355.839999999997</v>
      </c>
      <c r="BZ26" s="4">
        <f>BY26/BY7</f>
        <v>1497.6</v>
      </c>
      <c r="CA26" t="s">
        <v>115</v>
      </c>
      <c r="CB26" t="s">
        <v>165</v>
      </c>
      <c r="CC26" s="20"/>
      <c r="CD26" s="19">
        <f>12.8*130*CC7*0.9</f>
        <v>73322.495999999999</v>
      </c>
      <c r="CE26" s="4">
        <f>CD26/CD7</f>
        <v>1497.6</v>
      </c>
      <c r="CF26" t="s">
        <v>115</v>
      </c>
      <c r="CG26" t="s">
        <v>165</v>
      </c>
      <c r="CH26" s="20"/>
      <c r="CI26" s="19">
        <f>12.8*130*CH7*0.9</f>
        <v>73292.544000000009</v>
      </c>
      <c r="CJ26" s="4">
        <f>CI26/CI7</f>
        <v>1497.6000000000004</v>
      </c>
      <c r="CK26" t="s">
        <v>115</v>
      </c>
      <c r="CL26" t="s">
        <v>165</v>
      </c>
      <c r="CM26" s="20"/>
      <c r="CN26" s="19">
        <f>12.8*130*CM7*0.9</f>
        <v>74011.392000000007</v>
      </c>
      <c r="CO26" s="4">
        <f>CN26/CN7</f>
        <v>1497.6000000000001</v>
      </c>
      <c r="CP26" t="s">
        <v>115</v>
      </c>
      <c r="CQ26" t="s">
        <v>165</v>
      </c>
      <c r="CR26" s="20"/>
      <c r="CS26" s="19">
        <f>12.8*130*CR7*0.9</f>
        <v>74116.224000000002</v>
      </c>
      <c r="CT26" s="4">
        <f>CS26/CS7</f>
        <v>1497.6</v>
      </c>
      <c r="CU26" t="s">
        <v>115</v>
      </c>
      <c r="CV26" t="s">
        <v>165</v>
      </c>
      <c r="CW26" s="20"/>
      <c r="CX26" s="19">
        <f>12.8*130*CW7*0.9</f>
        <v>73292.544000000009</v>
      </c>
      <c r="CY26" s="4">
        <f>CX26/CX7</f>
        <v>1497.6000000000004</v>
      </c>
      <c r="CZ26" t="s">
        <v>115</v>
      </c>
      <c r="DA26" t="s">
        <v>165</v>
      </c>
      <c r="DB26" s="20"/>
      <c r="DC26" s="19">
        <f>12.8*130*DB7*0.9</f>
        <v>73322.495999999999</v>
      </c>
      <c r="DD26" s="4">
        <f>DC26/DC7</f>
        <v>1497.6</v>
      </c>
      <c r="DE26" t="s">
        <v>115</v>
      </c>
      <c r="DF26" t="s">
        <v>165</v>
      </c>
      <c r="DG26" s="20"/>
      <c r="DH26" s="19">
        <f>12.8*130*DG7*0.9</f>
        <v>83296.512000000002</v>
      </c>
      <c r="DI26" s="4">
        <f>DH26/DH7</f>
        <v>1497.6000000000001</v>
      </c>
      <c r="DJ26" t="s">
        <v>115</v>
      </c>
      <c r="DK26" t="s">
        <v>165</v>
      </c>
      <c r="DL26" s="20"/>
      <c r="DM26" s="19">
        <f>12.8*130*DL7*0.9</f>
        <v>96490.368000000017</v>
      </c>
      <c r="DN26" s="4">
        <f>DM26/DM7</f>
        <v>1497.6000000000001</v>
      </c>
      <c r="DO26" t="s">
        <v>115</v>
      </c>
      <c r="DP26" t="s">
        <v>165</v>
      </c>
      <c r="DQ26" s="20"/>
      <c r="DR26" s="19">
        <f>12.8*130*DQ7*0.9</f>
        <v>83790.720000000001</v>
      </c>
      <c r="DS26" s="4">
        <f>DR26/DR7</f>
        <v>1497.6</v>
      </c>
      <c r="DT26" t="s">
        <v>115</v>
      </c>
      <c r="DU26" t="s">
        <v>165</v>
      </c>
      <c r="DV26" s="20"/>
      <c r="DW26" s="19">
        <f>12.8*130*DV7*0.9</f>
        <v>83221.631999999998</v>
      </c>
      <c r="DX26" s="4">
        <f>DW26/DW7</f>
        <v>1497.6</v>
      </c>
      <c r="DY26" t="s">
        <v>115</v>
      </c>
      <c r="DZ26" t="s">
        <v>165</v>
      </c>
      <c r="EA26" s="20"/>
      <c r="EB26" s="19">
        <f>12.8*130*EA7*0.9</f>
        <v>96849.792000000001</v>
      </c>
      <c r="EC26" s="4">
        <f>EB26/EB7</f>
        <v>1497.6</v>
      </c>
      <c r="ED26" t="s">
        <v>115</v>
      </c>
      <c r="EE26" t="s">
        <v>165</v>
      </c>
      <c r="EF26" s="20"/>
      <c r="EG26" s="19">
        <f>12.8*130*EF7*0.9</f>
        <v>83206.656000000003</v>
      </c>
      <c r="EH26" s="4">
        <f>EG26/EG7</f>
        <v>1497.6</v>
      </c>
      <c r="EJ26" s="4">
        <f>AA26+V26+P26+J26+AF26+AK26+AU26+AP26+CS26+CN26+CI26+CD26+BY26+BT26+BO26+BJ26+BE26+AZ26+CX26+DC26+DH26+DM26+DR26+DW26+EB26+EG26</f>
        <v>1998681.9839999999</v>
      </c>
      <c r="EK26" s="4">
        <f t="shared" si="2"/>
        <v>0</v>
      </c>
    </row>
    <row r="27" spans="1:141">
      <c r="A27" t="s">
        <v>19</v>
      </c>
      <c r="B27" t="s">
        <v>20</v>
      </c>
      <c r="C27" s="20"/>
      <c r="D27" s="19">
        <f>6000*26</f>
        <v>156000</v>
      </c>
      <c r="E27" s="4">
        <f>D27/D7</f>
        <v>116.88983133396775</v>
      </c>
      <c r="G27" t="s">
        <v>19</v>
      </c>
      <c r="H27" t="s">
        <v>20</v>
      </c>
      <c r="I27" s="20"/>
      <c r="J27" s="19">
        <f>ROUND($D27/$D7*J7,0)</f>
        <v>5743</v>
      </c>
      <c r="K27" s="4">
        <f>J27/J7</f>
        <v>116.89395481375941</v>
      </c>
      <c r="M27" t="s">
        <v>19</v>
      </c>
      <c r="N27" t="s">
        <v>20</v>
      </c>
      <c r="O27" s="20"/>
      <c r="P27" s="19">
        <f>ROUND($D27/$D7*P7,0)</f>
        <v>5804</v>
      </c>
      <c r="Q27" s="4">
        <f>P27/P7</f>
        <v>116.89828801611279</v>
      </c>
      <c r="S27" t="s">
        <v>19</v>
      </c>
      <c r="T27" t="s">
        <v>20</v>
      </c>
      <c r="U27" s="20"/>
      <c r="V27" s="19">
        <f>ROUND($D27/$D7*V7,0)</f>
        <v>5652</v>
      </c>
      <c r="W27" s="4">
        <f>V27/V7</f>
        <v>116.89762150982419</v>
      </c>
      <c r="X27" t="s">
        <v>19</v>
      </c>
      <c r="Y27" t="s">
        <v>20</v>
      </c>
      <c r="Z27" s="20"/>
      <c r="AA27" s="19">
        <f>ROUND($D27/$D7*AA7,0)</f>
        <v>5743</v>
      </c>
      <c r="AB27" s="4">
        <f>AA27/AA7</f>
        <v>116.89395481375941</v>
      </c>
      <c r="AC27" t="s">
        <v>19</v>
      </c>
      <c r="AD27" t="s">
        <v>20</v>
      </c>
      <c r="AE27" s="20"/>
      <c r="AF27" s="19">
        <f>ROUND($D27/$D7*AF7,0)</f>
        <v>5795</v>
      </c>
      <c r="AG27" s="4">
        <f>AF27/AF7</f>
        <v>116.88180718031465</v>
      </c>
      <c r="AH27" t="s">
        <v>19</v>
      </c>
      <c r="AI27" t="s">
        <v>20</v>
      </c>
      <c r="AJ27" s="20"/>
      <c r="AK27" s="19">
        <f>ROUND($D27/$D7*AK7,0)</f>
        <v>5804</v>
      </c>
      <c r="AL27" s="4">
        <f>AK27/AK7</f>
        <v>116.89828801611279</v>
      </c>
      <c r="AM27" t="s">
        <v>19</v>
      </c>
      <c r="AN27" t="s">
        <v>20</v>
      </c>
      <c r="AO27" s="20"/>
      <c r="AP27" s="19">
        <f>ROUND($D27/$D7*AP7,0)</f>
        <v>5743</v>
      </c>
      <c r="AQ27" s="4">
        <f>AP27/AP7</f>
        <v>116.89395481375941</v>
      </c>
      <c r="AR27" t="s">
        <v>19</v>
      </c>
      <c r="AS27" t="s">
        <v>20</v>
      </c>
      <c r="AT27" s="20"/>
      <c r="AU27" s="19">
        <f>ROUND($D27/$D7*AU7,0)</f>
        <v>5652</v>
      </c>
      <c r="AV27" s="4">
        <f>AU27/AU7</f>
        <v>116.89762150982419</v>
      </c>
      <c r="AW27" t="s">
        <v>19</v>
      </c>
      <c r="AX27" t="s">
        <v>20</v>
      </c>
      <c r="AY27" s="20"/>
      <c r="AZ27" s="19">
        <f>ROUND($D27/$D7*AZ7,0)</f>
        <v>5785</v>
      </c>
      <c r="BA27" s="4">
        <f>AZ27/AZ7</f>
        <v>116.89230147504546</v>
      </c>
      <c r="BB27" t="s">
        <v>19</v>
      </c>
      <c r="BC27" t="s">
        <v>20</v>
      </c>
      <c r="BD27" s="20"/>
      <c r="BE27" s="19">
        <f>ROUND($D27/$D7*BE7,0)</f>
        <v>5721</v>
      </c>
      <c r="BF27" s="4">
        <f>BE27/BE7</f>
        <v>116.89824274621986</v>
      </c>
      <c r="BG27" t="s">
        <v>19</v>
      </c>
      <c r="BH27" t="s">
        <v>20</v>
      </c>
      <c r="BI27" s="20"/>
      <c r="BJ27" s="19">
        <f>ROUND($D27/$D7*BJ7,0)</f>
        <v>5733</v>
      </c>
      <c r="BK27" s="4">
        <f>BJ27/BJ7</f>
        <v>116.88073394495413</v>
      </c>
      <c r="BL27" t="s">
        <v>19</v>
      </c>
      <c r="BM27" t="s">
        <v>20</v>
      </c>
      <c r="BN27" s="20"/>
      <c r="BO27" s="19">
        <f>ROUND($D27/$D7*BO7,0)</f>
        <v>5710</v>
      </c>
      <c r="BP27" s="4">
        <f>BO27/BO7</f>
        <v>116.88843398157626</v>
      </c>
      <c r="BQ27" t="s">
        <v>19</v>
      </c>
      <c r="BR27" t="s">
        <v>20</v>
      </c>
      <c r="BS27" s="20"/>
      <c r="BT27" s="19">
        <f>ROUND($D27/$D7*BT7,0)</f>
        <v>5743</v>
      </c>
      <c r="BU27" s="4">
        <f>BT27/BT7</f>
        <v>116.89395481375941</v>
      </c>
      <c r="BV27" t="s">
        <v>19</v>
      </c>
      <c r="BW27" t="s">
        <v>20</v>
      </c>
      <c r="BX27" s="20"/>
      <c r="BY27" s="19">
        <f>ROUND($D27/$D7*BY7,0)</f>
        <v>5804</v>
      </c>
      <c r="BZ27" s="4">
        <f>BY27/BY7</f>
        <v>116.89828801611279</v>
      </c>
      <c r="CA27" t="s">
        <v>19</v>
      </c>
      <c r="CB27" t="s">
        <v>20</v>
      </c>
      <c r="CC27" s="20"/>
      <c r="CD27" s="19">
        <f>ROUND($D27/$D7*CD7,0)</f>
        <v>5723</v>
      </c>
      <c r="CE27" s="4">
        <f>CD27/CD7</f>
        <v>116.89133986928104</v>
      </c>
      <c r="CF27" t="s">
        <v>19</v>
      </c>
      <c r="CG27" t="s">
        <v>20</v>
      </c>
      <c r="CH27" s="20"/>
      <c r="CI27" s="19">
        <f>ROUND($D27/$D7*CI7,0)</f>
        <v>5721</v>
      </c>
      <c r="CJ27" s="4">
        <f>CI27/CI7</f>
        <v>116.89824274621986</v>
      </c>
      <c r="CK27" t="s">
        <v>19</v>
      </c>
      <c r="CL27" t="s">
        <v>20</v>
      </c>
      <c r="CM27" s="20"/>
      <c r="CN27" s="19">
        <f>ROUND($D27/$D7*CN7,0)</f>
        <v>5777</v>
      </c>
      <c r="CO27" s="4">
        <f>CN27/CN7</f>
        <v>116.89599352488871</v>
      </c>
      <c r="CP27" t="s">
        <v>19</v>
      </c>
      <c r="CQ27" t="s">
        <v>20</v>
      </c>
      <c r="CR27" s="20"/>
      <c r="CS27" s="19">
        <f>ROUND($D27/$D7*CS7,0)</f>
        <v>5785</v>
      </c>
      <c r="CT27" s="4">
        <f>CS27/CS7</f>
        <v>116.89230147504546</v>
      </c>
      <c r="CU27" t="s">
        <v>19</v>
      </c>
      <c r="CV27" t="s">
        <v>20</v>
      </c>
      <c r="CW27" s="20"/>
      <c r="CX27" s="19">
        <f>ROUND($D27/$D7*CX7,0)</f>
        <v>5721</v>
      </c>
      <c r="CY27" s="4">
        <f>CX27/CX7</f>
        <v>116.89824274621986</v>
      </c>
      <c r="CZ27" t="s">
        <v>19</v>
      </c>
      <c r="DA27" t="s">
        <v>20</v>
      </c>
      <c r="DB27" s="20"/>
      <c r="DC27" s="19">
        <f>ROUND($D27/$D7*DC7,0)</f>
        <v>5723</v>
      </c>
      <c r="DD27" s="4">
        <f>DC27/DC7</f>
        <v>116.89133986928104</v>
      </c>
      <c r="DE27" t="s">
        <v>19</v>
      </c>
      <c r="DF27" t="s">
        <v>20</v>
      </c>
      <c r="DG27" s="20"/>
      <c r="DH27" s="19">
        <f>ROUND($D27/$D7*DH7,0)</f>
        <v>6501</v>
      </c>
      <c r="DI27" s="4">
        <f>DH27/DH7</f>
        <v>116.88241639697951</v>
      </c>
      <c r="DJ27" t="s">
        <v>19</v>
      </c>
      <c r="DK27" t="s">
        <v>20</v>
      </c>
      <c r="DL27" s="20"/>
      <c r="DM27" s="19">
        <f>ROUND($D27/$D7*DM7,0)</f>
        <v>7531</v>
      </c>
      <c r="DN27" s="4">
        <f>DM27/DM7</f>
        <v>116.88654353562004</v>
      </c>
      <c r="DO27" t="s">
        <v>19</v>
      </c>
      <c r="DP27" t="s">
        <v>20</v>
      </c>
      <c r="DQ27" s="20"/>
      <c r="DR27" s="19">
        <f>ROUND($D27/$D7*DR7,0)</f>
        <v>6540</v>
      </c>
      <c r="DS27" s="4">
        <f>DR27/DR7</f>
        <v>116.89008042895442</v>
      </c>
      <c r="DT27" t="s">
        <v>19</v>
      </c>
      <c r="DU27" t="s">
        <v>20</v>
      </c>
      <c r="DV27" s="20"/>
      <c r="DW27" s="19">
        <f>ROUND($D27/$D7*DW7,0)-1</f>
        <v>6495</v>
      </c>
      <c r="DX27" s="4">
        <f>DW27/DW7</f>
        <v>116.87961130106173</v>
      </c>
      <c r="DY27" t="s">
        <v>19</v>
      </c>
      <c r="DZ27" t="s">
        <v>20</v>
      </c>
      <c r="EA27" s="20"/>
      <c r="EB27" s="19">
        <f>ROUND($D27/$D7*EB7,0)-1</f>
        <v>7558</v>
      </c>
      <c r="EC27" s="4">
        <f>EB27/EB7</f>
        <v>116.87026441935983</v>
      </c>
      <c r="ED27" t="s">
        <v>19</v>
      </c>
      <c r="EE27" t="s">
        <v>20</v>
      </c>
      <c r="EF27" s="20"/>
      <c r="EG27" s="19">
        <f>ROUND($D27/$D7*EG7,0)-1</f>
        <v>6493</v>
      </c>
      <c r="EH27" s="4">
        <f>EG27/EG7</f>
        <v>116.86465082793376</v>
      </c>
      <c r="EJ27" s="4">
        <f>AA27+V27+P27+J27+AF27+AK27+AU27+AP27+CS27+CN27+CI27+CD27+BY27+BT27+BO27+BJ27+BE27+AZ27+CX27+DC27+DH27+DM27+DR27+DW27+EB27+EG27</f>
        <v>156000</v>
      </c>
      <c r="EK27" s="4">
        <f t="shared" si="2"/>
        <v>0</v>
      </c>
    </row>
    <row r="28" spans="1:141" ht="14.25" customHeight="1">
      <c r="A28" t="s">
        <v>21</v>
      </c>
      <c r="B28" t="s">
        <v>22</v>
      </c>
      <c r="C28" s="20"/>
      <c r="D28" s="19">
        <v>0</v>
      </c>
      <c r="E28" s="4">
        <f>D28/D7</f>
        <v>0</v>
      </c>
      <c r="G28" t="s">
        <v>21</v>
      </c>
      <c r="H28" t="s">
        <v>22</v>
      </c>
      <c r="I28" s="20"/>
      <c r="J28" s="19">
        <v>0</v>
      </c>
      <c r="K28" s="4">
        <f>J28/J7</f>
        <v>0</v>
      </c>
      <c r="M28" t="s">
        <v>21</v>
      </c>
      <c r="N28" t="s">
        <v>22</v>
      </c>
      <c r="O28" s="20"/>
      <c r="P28" s="19">
        <v>0</v>
      </c>
      <c r="Q28" s="4">
        <f>P28/P7</f>
        <v>0</v>
      </c>
      <c r="S28" t="s">
        <v>21</v>
      </c>
      <c r="T28" t="s">
        <v>22</v>
      </c>
      <c r="U28" s="20"/>
      <c r="V28" s="19">
        <v>0</v>
      </c>
      <c r="W28" s="4">
        <f>V28/V7</f>
        <v>0</v>
      </c>
      <c r="X28" t="s">
        <v>21</v>
      </c>
      <c r="Y28" t="s">
        <v>22</v>
      </c>
      <c r="Z28" s="20"/>
      <c r="AA28" s="19">
        <v>0</v>
      </c>
      <c r="AB28" s="4">
        <f>AA28/AA7</f>
        <v>0</v>
      </c>
      <c r="AC28" t="s">
        <v>21</v>
      </c>
      <c r="AD28" t="s">
        <v>22</v>
      </c>
      <c r="AE28" s="20"/>
      <c r="AF28" s="19">
        <v>0</v>
      </c>
      <c r="AG28" s="4">
        <f>AF28/AF7</f>
        <v>0</v>
      </c>
      <c r="AH28" t="s">
        <v>21</v>
      </c>
      <c r="AI28" t="s">
        <v>22</v>
      </c>
      <c r="AJ28" s="20"/>
      <c r="AK28" s="19">
        <v>0</v>
      </c>
      <c r="AL28" s="4">
        <f>AK28/AK7</f>
        <v>0</v>
      </c>
      <c r="AM28" t="s">
        <v>21</v>
      </c>
      <c r="AN28" t="s">
        <v>22</v>
      </c>
      <c r="AO28" s="20"/>
      <c r="AP28" s="19">
        <v>0</v>
      </c>
      <c r="AQ28" s="4">
        <f>AP28/AP7</f>
        <v>0</v>
      </c>
      <c r="AR28" t="s">
        <v>21</v>
      </c>
      <c r="AS28" t="s">
        <v>22</v>
      </c>
      <c r="AT28" s="20"/>
      <c r="AU28" s="19">
        <v>0</v>
      </c>
      <c r="AV28" s="4">
        <f>AU28/AU7</f>
        <v>0</v>
      </c>
      <c r="AW28" t="s">
        <v>21</v>
      </c>
      <c r="AX28" t="s">
        <v>22</v>
      </c>
      <c r="AY28" s="20"/>
      <c r="AZ28" s="19">
        <v>0</v>
      </c>
      <c r="BA28" s="4">
        <f>AZ28/AZ7</f>
        <v>0</v>
      </c>
      <c r="BB28" t="s">
        <v>21</v>
      </c>
      <c r="BC28" t="s">
        <v>22</v>
      </c>
      <c r="BD28" s="20"/>
      <c r="BE28" s="19">
        <v>0</v>
      </c>
      <c r="BF28" s="4">
        <f>BE28/BE7</f>
        <v>0</v>
      </c>
      <c r="BG28" t="s">
        <v>21</v>
      </c>
      <c r="BH28" t="s">
        <v>22</v>
      </c>
      <c r="BI28" s="20"/>
      <c r="BJ28" s="19">
        <v>0</v>
      </c>
      <c r="BK28" s="4">
        <f>BJ28/BJ7</f>
        <v>0</v>
      </c>
      <c r="BL28" t="s">
        <v>21</v>
      </c>
      <c r="BM28" t="s">
        <v>22</v>
      </c>
      <c r="BN28" s="20"/>
      <c r="BO28" s="19">
        <v>0</v>
      </c>
      <c r="BP28" s="4">
        <f>BO28/BO7</f>
        <v>0</v>
      </c>
      <c r="BQ28" t="s">
        <v>21</v>
      </c>
      <c r="BR28" t="s">
        <v>22</v>
      </c>
      <c r="BS28" s="20"/>
      <c r="BT28" s="19">
        <v>0</v>
      </c>
      <c r="BU28" s="4">
        <f>BT28/BT7</f>
        <v>0</v>
      </c>
      <c r="BV28" t="s">
        <v>21</v>
      </c>
      <c r="BW28" t="s">
        <v>22</v>
      </c>
      <c r="BX28" s="20"/>
      <c r="BY28" s="19">
        <v>0</v>
      </c>
      <c r="BZ28" s="4">
        <f>BY28/BY7</f>
        <v>0</v>
      </c>
      <c r="CA28" t="s">
        <v>21</v>
      </c>
      <c r="CB28" t="s">
        <v>22</v>
      </c>
      <c r="CC28" s="20"/>
      <c r="CD28" s="19">
        <v>0</v>
      </c>
      <c r="CE28" s="4">
        <f>CD28/CD7</f>
        <v>0</v>
      </c>
      <c r="CF28" t="s">
        <v>21</v>
      </c>
      <c r="CG28" t="s">
        <v>22</v>
      </c>
      <c r="CH28" s="20"/>
      <c r="CI28" s="19">
        <v>0</v>
      </c>
      <c r="CJ28" s="4">
        <f>CI28/CI7</f>
        <v>0</v>
      </c>
      <c r="CK28" t="s">
        <v>21</v>
      </c>
      <c r="CL28" t="s">
        <v>22</v>
      </c>
      <c r="CM28" s="20"/>
      <c r="CN28" s="19">
        <v>0</v>
      </c>
      <c r="CO28" s="4">
        <f>CN28/CN7</f>
        <v>0</v>
      </c>
      <c r="CP28" t="s">
        <v>21</v>
      </c>
      <c r="CQ28" t="s">
        <v>22</v>
      </c>
      <c r="CR28" s="20"/>
      <c r="CS28" s="19">
        <v>0</v>
      </c>
      <c r="CT28" s="4">
        <f>CS28/CS7</f>
        <v>0</v>
      </c>
      <c r="CU28" t="s">
        <v>21</v>
      </c>
      <c r="CV28" t="s">
        <v>22</v>
      </c>
      <c r="CW28" s="20"/>
      <c r="CX28" s="19">
        <v>0</v>
      </c>
      <c r="CY28" s="4">
        <f>CX28/CX7</f>
        <v>0</v>
      </c>
      <c r="CZ28" t="s">
        <v>21</v>
      </c>
      <c r="DA28" t="s">
        <v>22</v>
      </c>
      <c r="DB28" s="20"/>
      <c r="DC28" s="19">
        <v>0</v>
      </c>
      <c r="DD28" s="4">
        <f>DC28/DC7</f>
        <v>0</v>
      </c>
      <c r="DE28" t="s">
        <v>21</v>
      </c>
      <c r="DF28" t="s">
        <v>22</v>
      </c>
      <c r="DG28" s="20"/>
      <c r="DH28" s="19">
        <v>0</v>
      </c>
      <c r="DI28" s="4">
        <f>DH28/DH7</f>
        <v>0</v>
      </c>
      <c r="DJ28" t="s">
        <v>21</v>
      </c>
      <c r="DK28" t="s">
        <v>22</v>
      </c>
      <c r="DL28" s="20"/>
      <c r="DM28" s="19">
        <v>0</v>
      </c>
      <c r="DN28" s="4">
        <f>DM28/DM7</f>
        <v>0</v>
      </c>
      <c r="DO28" t="s">
        <v>21</v>
      </c>
      <c r="DP28" t="s">
        <v>22</v>
      </c>
      <c r="DQ28" s="20"/>
      <c r="DR28" s="19">
        <v>0</v>
      </c>
      <c r="DS28" s="4">
        <f>DR28/DR7</f>
        <v>0</v>
      </c>
      <c r="DT28" t="s">
        <v>21</v>
      </c>
      <c r="DU28" t="s">
        <v>22</v>
      </c>
      <c r="DV28" s="20"/>
      <c r="DW28" s="19">
        <v>0</v>
      </c>
      <c r="DX28" s="4">
        <f>DW28/DW7</f>
        <v>0</v>
      </c>
      <c r="DY28" t="s">
        <v>21</v>
      </c>
      <c r="DZ28" t="s">
        <v>22</v>
      </c>
      <c r="EA28" s="20"/>
      <c r="EB28" s="19">
        <v>0</v>
      </c>
      <c r="EC28" s="4">
        <f>EB28/EB7</f>
        <v>0</v>
      </c>
      <c r="ED28" t="s">
        <v>21</v>
      </c>
      <c r="EE28" t="s">
        <v>22</v>
      </c>
      <c r="EF28" s="20"/>
      <c r="EG28" s="19">
        <v>0</v>
      </c>
      <c r="EH28" s="4">
        <f>EG28/EG7</f>
        <v>0</v>
      </c>
      <c r="EJ28" s="4">
        <f>AA28+V28+P28+J28+AF28+AK28+AU28+AP28+CS28+CN28+CI28+CD28+BY28+BT28+BO28+BJ28+BE28+AZ28+CX28+DC28+DH28+DM28+DR28+DW28+EB28+EG28</f>
        <v>0</v>
      </c>
      <c r="EK28" s="4">
        <f t="shared" si="2"/>
        <v>0</v>
      </c>
    </row>
    <row r="29" spans="1:141">
      <c r="C29" s="22"/>
      <c r="D29" s="23"/>
      <c r="I29" s="22"/>
      <c r="J29" s="23" t="s">
        <v>0</v>
      </c>
      <c r="O29" s="22"/>
      <c r="P29" s="23" t="s">
        <v>0</v>
      </c>
      <c r="U29" s="22"/>
      <c r="V29" s="23" t="s">
        <v>0</v>
      </c>
      <c r="Z29" s="22"/>
      <c r="AA29" s="23" t="s">
        <v>0</v>
      </c>
      <c r="AE29" s="22"/>
      <c r="AF29" s="23" t="s">
        <v>0</v>
      </c>
      <c r="AJ29" s="22"/>
      <c r="AK29" s="23" t="s">
        <v>0</v>
      </c>
      <c r="AO29" s="22"/>
      <c r="AP29" s="23" t="s">
        <v>0</v>
      </c>
      <c r="AT29" s="22"/>
      <c r="AU29" s="23" t="s">
        <v>0</v>
      </c>
      <c r="AY29" s="22"/>
      <c r="AZ29" s="23" t="s">
        <v>0</v>
      </c>
      <c r="BD29" s="22"/>
      <c r="BE29" s="23" t="s">
        <v>0</v>
      </c>
      <c r="BI29" s="22"/>
      <c r="BJ29" s="23" t="s">
        <v>0</v>
      </c>
      <c r="BN29" s="22"/>
      <c r="BO29" s="23" t="s">
        <v>0</v>
      </c>
      <c r="BS29" s="22"/>
      <c r="BT29" s="23" t="s">
        <v>0</v>
      </c>
      <c r="BX29" s="22"/>
      <c r="BY29" s="23" t="s">
        <v>0</v>
      </c>
      <c r="CC29" s="22"/>
      <c r="CD29" s="23" t="s">
        <v>0</v>
      </c>
      <c r="CH29" s="22"/>
      <c r="CI29" s="23" t="s">
        <v>0</v>
      </c>
      <c r="CM29" s="22"/>
      <c r="CN29" s="23" t="s">
        <v>0</v>
      </c>
      <c r="CR29" s="22"/>
      <c r="CS29" s="23" t="s">
        <v>0</v>
      </c>
      <c r="CW29" s="22"/>
      <c r="CX29" s="23" t="s">
        <v>0</v>
      </c>
      <c r="DB29" s="22"/>
      <c r="DC29" s="23" t="s">
        <v>0</v>
      </c>
      <c r="DG29" s="22"/>
      <c r="DH29" s="23" t="s">
        <v>0</v>
      </c>
      <c r="DL29" s="22"/>
      <c r="DM29" s="23" t="s">
        <v>0</v>
      </c>
      <c r="DQ29" s="22"/>
      <c r="DR29" s="23" t="s">
        <v>0</v>
      </c>
      <c r="DV29" s="22"/>
      <c r="DW29" s="23" t="s">
        <v>0</v>
      </c>
      <c r="EA29" s="22"/>
      <c r="EB29" s="23" t="s">
        <v>0</v>
      </c>
      <c r="EF29" s="22"/>
      <c r="EG29" s="23" t="s">
        <v>0</v>
      </c>
      <c r="EJ29" s="4"/>
      <c r="EK29" s="4">
        <f t="shared" si="2"/>
        <v>0</v>
      </c>
    </row>
    <row r="30" spans="1:141">
      <c r="A30" t="s">
        <v>23</v>
      </c>
      <c r="B30" s="24" t="s">
        <v>24</v>
      </c>
      <c r="C30" s="25"/>
      <c r="D30" s="26">
        <f>D19</f>
        <v>3326319</v>
      </c>
      <c r="E30" s="4">
        <f>SUM(E24:E28)</f>
        <v>2492.3901722626424</v>
      </c>
      <c r="G30" t="s">
        <v>23</v>
      </c>
      <c r="H30" s="24" t="s">
        <v>24</v>
      </c>
      <c r="I30" s="25"/>
      <c r="J30" s="26">
        <f>SUM(J24:J29)</f>
        <v>122451</v>
      </c>
      <c r="K30" s="4">
        <f>SUM(K24:K29)</f>
        <v>2492.3875432525952</v>
      </c>
      <c r="M30" t="s">
        <v>23</v>
      </c>
      <c r="N30" s="24" t="s">
        <v>24</v>
      </c>
      <c r="O30" s="25"/>
      <c r="P30" s="26">
        <f>SUM(P24:P29)</f>
        <v>123747</v>
      </c>
      <c r="Q30" s="4">
        <f>SUM(Q24:Q29)</f>
        <v>2492.3867069486405</v>
      </c>
      <c r="S30" t="s">
        <v>23</v>
      </c>
      <c r="T30" s="24" t="s">
        <v>24</v>
      </c>
      <c r="U30" s="25"/>
      <c r="V30" s="26">
        <f>SUM(V24:V29)</f>
        <v>120508</v>
      </c>
      <c r="W30" s="4">
        <f>SUM(W24:W29)</f>
        <v>2492.409513960703</v>
      </c>
      <c r="X30" t="s">
        <v>23</v>
      </c>
      <c r="Y30" s="24" t="s">
        <v>24</v>
      </c>
      <c r="Z30" s="25"/>
      <c r="AA30" s="26">
        <f>SUM(AA24:AA29)</f>
        <v>122451</v>
      </c>
      <c r="AB30" s="4">
        <f>SUM(AB24:AB29)</f>
        <v>2492.3875432525952</v>
      </c>
      <c r="AC30" t="s">
        <v>23</v>
      </c>
      <c r="AD30" s="24" t="s">
        <v>24</v>
      </c>
      <c r="AE30" s="25"/>
      <c r="AF30" s="26">
        <f>SUM(AF24:AF29)</f>
        <v>123573</v>
      </c>
      <c r="AG30" s="4">
        <f>SUM(AG24:AG29)</f>
        <v>2492.3961274707549</v>
      </c>
      <c r="AH30" t="s">
        <v>23</v>
      </c>
      <c r="AI30" s="24" t="s">
        <v>24</v>
      </c>
      <c r="AJ30" s="25"/>
      <c r="AK30" s="26">
        <f>SUM(AK24:AK29)</f>
        <v>123747</v>
      </c>
      <c r="AL30" s="4">
        <f>SUM(AL24:AL29)</f>
        <v>2492.3867069486405</v>
      </c>
      <c r="AM30" t="s">
        <v>23</v>
      </c>
      <c r="AN30" s="24" t="s">
        <v>24</v>
      </c>
      <c r="AO30" s="25"/>
      <c r="AP30" s="26">
        <f>SUM(AP24:AP29)</f>
        <v>122451</v>
      </c>
      <c r="AQ30" s="4">
        <f>SUM(AQ24:AQ29)</f>
        <v>2492.3875432525952</v>
      </c>
      <c r="AR30" t="s">
        <v>23</v>
      </c>
      <c r="AS30" s="24" t="s">
        <v>24</v>
      </c>
      <c r="AT30" s="25"/>
      <c r="AU30" s="26">
        <f>SUM(AU24:AU29)</f>
        <v>120508</v>
      </c>
      <c r="AV30" s="4">
        <f>SUM(AV24:AV29)</f>
        <v>2492.409513960703</v>
      </c>
      <c r="AW30" t="s">
        <v>23</v>
      </c>
      <c r="AX30" s="24" t="s">
        <v>24</v>
      </c>
      <c r="AY30" s="25"/>
      <c r="AZ30" s="26">
        <f>SUM(AZ24:AZ29)</f>
        <v>123348</v>
      </c>
      <c r="BA30" s="4">
        <f>SUM(BA24:BA29)</f>
        <v>2492.3822994544348</v>
      </c>
      <c r="BB30" t="s">
        <v>23</v>
      </c>
      <c r="BC30" s="24" t="s">
        <v>24</v>
      </c>
      <c r="BD30" s="25"/>
      <c r="BE30" s="26">
        <f>SUM(BE24:BE29)</f>
        <v>121978</v>
      </c>
      <c r="BF30" s="4">
        <f>SUM(BF24:BF29)</f>
        <v>2492.3988557417247</v>
      </c>
      <c r="BG30" t="s">
        <v>23</v>
      </c>
      <c r="BH30" s="24" t="s">
        <v>24</v>
      </c>
      <c r="BI30" s="25"/>
      <c r="BJ30" s="26">
        <f>SUM(BJ24:BJ29)</f>
        <v>122252</v>
      </c>
      <c r="BK30" s="4">
        <f>SUM(BK24:BK29)</f>
        <v>2492.395514780836</v>
      </c>
      <c r="BL30" t="s">
        <v>23</v>
      </c>
      <c r="BM30" s="24" t="s">
        <v>24</v>
      </c>
      <c r="BN30" s="25"/>
      <c r="BO30" s="26">
        <f>SUM(BO24:BO29)</f>
        <v>121753</v>
      </c>
      <c r="BP30" s="4">
        <f>SUM(BP24:BP29)</f>
        <v>2492.3848515864893</v>
      </c>
      <c r="BQ30" t="s">
        <v>23</v>
      </c>
      <c r="BR30" s="24" t="s">
        <v>24</v>
      </c>
      <c r="BS30" s="25"/>
      <c r="BT30" s="26">
        <f>SUM(BT24:BT29)</f>
        <v>122451</v>
      </c>
      <c r="BU30" s="4">
        <f>SUM(BU24:BU29)</f>
        <v>2492.3875432525952</v>
      </c>
      <c r="BV30" t="s">
        <v>23</v>
      </c>
      <c r="BW30" s="24" t="s">
        <v>24</v>
      </c>
      <c r="BX30" s="25"/>
      <c r="BY30" s="26">
        <f>SUM(BY24:BY29)</f>
        <v>123747</v>
      </c>
      <c r="BZ30" s="4">
        <f>SUM(BZ24:BZ29)</f>
        <v>2492.3867069486405</v>
      </c>
      <c r="CA30" t="s">
        <v>23</v>
      </c>
      <c r="CB30" s="24" t="s">
        <v>24</v>
      </c>
      <c r="CC30" s="25"/>
      <c r="CD30" s="26">
        <f>SUM(CD24:CD29)</f>
        <v>122028</v>
      </c>
      <c r="CE30" s="4">
        <f>SUM(CE24:CE29)</f>
        <v>2492.4019607843138</v>
      </c>
      <c r="CF30" t="s">
        <v>23</v>
      </c>
      <c r="CG30" s="24" t="s">
        <v>24</v>
      </c>
      <c r="CH30" s="25"/>
      <c r="CI30" s="26">
        <f>SUM(CI24:CI29)</f>
        <v>121978</v>
      </c>
      <c r="CJ30" s="4">
        <f>SUM(CJ24:CJ29)</f>
        <v>2492.3988557417247</v>
      </c>
      <c r="CK30" t="s">
        <v>23</v>
      </c>
      <c r="CL30" s="24" t="s">
        <v>24</v>
      </c>
      <c r="CM30" s="25"/>
      <c r="CN30" s="26">
        <f>SUM(CN24:CN29)</f>
        <v>123174</v>
      </c>
      <c r="CO30" s="4">
        <f>SUM(CO24:CO29)</f>
        <v>2492.391744233104</v>
      </c>
      <c r="CP30" t="s">
        <v>23</v>
      </c>
      <c r="CQ30" s="24" t="s">
        <v>24</v>
      </c>
      <c r="CR30" s="25"/>
      <c r="CS30" s="26">
        <f>SUM(CS24:CS29)</f>
        <v>123348</v>
      </c>
      <c r="CT30" s="4">
        <f>SUM(CT24:CT29)</f>
        <v>2492.3822994544348</v>
      </c>
      <c r="CU30" t="s">
        <v>23</v>
      </c>
      <c r="CV30" s="24" t="s">
        <v>24</v>
      </c>
      <c r="CW30" s="25"/>
      <c r="CX30" s="26">
        <f>SUM(CX24:CX29)</f>
        <v>121978</v>
      </c>
      <c r="CY30" s="4">
        <f>SUM(CY24:CY29)</f>
        <v>2492.3988557417247</v>
      </c>
      <c r="CZ30" t="s">
        <v>23</v>
      </c>
      <c r="DA30" s="24" t="s">
        <v>24</v>
      </c>
      <c r="DB30" s="25"/>
      <c r="DC30" s="26">
        <f>SUM(DC24:DC29)</f>
        <v>122028</v>
      </c>
      <c r="DD30" s="4">
        <f>SUM(DD24:DD29)</f>
        <v>2492.4019607843138</v>
      </c>
      <c r="DE30" t="s">
        <v>23</v>
      </c>
      <c r="DF30" s="24" t="s">
        <v>24</v>
      </c>
      <c r="DG30" s="25"/>
      <c r="DH30" s="26">
        <f>SUM(DH24:DH29)</f>
        <v>138627</v>
      </c>
      <c r="DI30" s="4">
        <f>SUM(DI24:DI29)</f>
        <v>2492.3948220064726</v>
      </c>
      <c r="DJ30" t="s">
        <v>23</v>
      </c>
      <c r="DK30" s="24" t="s">
        <v>24</v>
      </c>
      <c r="DL30" s="25"/>
      <c r="DM30" s="26">
        <f>SUM(DM24:DM29)</f>
        <v>160584</v>
      </c>
      <c r="DN30" s="4">
        <f>SUM(DN24:DN29)</f>
        <v>2492.379326400745</v>
      </c>
      <c r="DO30" t="s">
        <v>23</v>
      </c>
      <c r="DP30" s="24" t="s">
        <v>24</v>
      </c>
      <c r="DQ30" s="25"/>
      <c r="DR30" s="26">
        <f>SUM(DR24:DR29)</f>
        <v>139449</v>
      </c>
      <c r="DS30" s="4">
        <f>SUM(DS24:DS29)</f>
        <v>2492.386058981233</v>
      </c>
      <c r="DT30" t="s">
        <v>23</v>
      </c>
      <c r="DU30" s="24" t="s">
        <v>24</v>
      </c>
      <c r="DV30" s="25"/>
      <c r="DW30" s="26">
        <f>SUM(DW24:DW29)</f>
        <v>138503</v>
      </c>
      <c r="DX30" s="4">
        <f>SUM(DX24:DX29)</f>
        <v>2492.4059744466435</v>
      </c>
      <c r="DY30" t="s">
        <v>23</v>
      </c>
      <c r="DZ30" s="24" t="s">
        <v>24</v>
      </c>
      <c r="EA30" s="25"/>
      <c r="EB30" s="26">
        <f>SUM(EB24:EB29)</f>
        <v>161181</v>
      </c>
      <c r="EC30" s="4">
        <f>SUM(EC24:EC29)</f>
        <v>2492.361218493892</v>
      </c>
      <c r="ED30" t="s">
        <v>23</v>
      </c>
      <c r="EE30" s="24" t="s">
        <v>24</v>
      </c>
      <c r="EF30" s="25"/>
      <c r="EG30" s="26">
        <f>SUM(EG24:EG29)</f>
        <v>138476</v>
      </c>
      <c r="EH30" s="4">
        <f>SUM(EH24:EH29)</f>
        <v>2492.3686105111592</v>
      </c>
      <c r="EJ30" s="4">
        <f>AA30+V30+P30+J30+AF30+AK30+AU30+AP30+CS30+CN30+CI30+CD30+BY30+BT30+BO30+BJ30+BE30+AZ30+CX30+DC30+DH30+DM30+DR30+DW30+EB30+EG30</f>
        <v>3326319</v>
      </c>
      <c r="EK30" s="4">
        <f t="shared" si="2"/>
        <v>0</v>
      </c>
    </row>
    <row r="31" spans="1:141" ht="6.75" customHeight="1">
      <c r="B31" s="27"/>
      <c r="C31" s="32"/>
      <c r="D31" s="33" t="s">
        <v>0</v>
      </c>
      <c r="H31" s="27"/>
      <c r="I31" s="32"/>
      <c r="J31" s="33" t="s">
        <v>0</v>
      </c>
      <c r="N31" s="27"/>
      <c r="O31" s="32"/>
      <c r="P31" s="33" t="s">
        <v>0</v>
      </c>
      <c r="T31" s="27"/>
      <c r="U31" s="32"/>
      <c r="V31" s="33" t="s">
        <v>0</v>
      </c>
      <c r="Y31" s="27"/>
      <c r="Z31" s="32"/>
      <c r="AA31" s="33" t="s">
        <v>0</v>
      </c>
      <c r="AD31" s="27"/>
      <c r="AE31" s="32"/>
      <c r="AF31" s="33" t="s">
        <v>0</v>
      </c>
      <c r="AI31" s="27"/>
      <c r="AJ31" s="32"/>
      <c r="AK31" s="33" t="s">
        <v>0</v>
      </c>
      <c r="AN31" s="27"/>
      <c r="AO31" s="32"/>
      <c r="AP31" s="33" t="s">
        <v>0</v>
      </c>
      <c r="AS31" s="27"/>
      <c r="AT31" s="32"/>
      <c r="AU31" s="33" t="s">
        <v>0</v>
      </c>
      <c r="AX31" s="27"/>
      <c r="AY31" s="32"/>
      <c r="AZ31" s="33" t="s">
        <v>0</v>
      </c>
      <c r="BC31" s="27"/>
      <c r="BD31" s="32"/>
      <c r="BE31" s="33" t="s">
        <v>0</v>
      </c>
      <c r="BH31" s="27"/>
      <c r="BI31" s="32"/>
      <c r="BJ31" s="33" t="s">
        <v>0</v>
      </c>
      <c r="BM31" s="27"/>
      <c r="BN31" s="32"/>
      <c r="BO31" s="33" t="s">
        <v>0</v>
      </c>
      <c r="BR31" s="27"/>
      <c r="BS31" s="32"/>
      <c r="BT31" s="33" t="s">
        <v>0</v>
      </c>
      <c r="BW31" s="27"/>
      <c r="BX31" s="32"/>
      <c r="BY31" s="33" t="s">
        <v>0</v>
      </c>
      <c r="CB31" s="27"/>
      <c r="CC31" s="32"/>
      <c r="CD31" s="33" t="s">
        <v>0</v>
      </c>
      <c r="CG31" s="27"/>
      <c r="CH31" s="32"/>
      <c r="CI31" s="33" t="s">
        <v>0</v>
      </c>
      <c r="CL31" s="27"/>
      <c r="CM31" s="32"/>
      <c r="CN31" s="33" t="s">
        <v>0</v>
      </c>
      <c r="CQ31" s="27"/>
      <c r="CR31" s="32"/>
      <c r="CS31" s="33" t="s">
        <v>0</v>
      </c>
      <c r="CV31" s="27"/>
      <c r="CW31" s="32"/>
      <c r="CX31" s="33" t="s">
        <v>0</v>
      </c>
      <c r="DA31" s="27"/>
      <c r="DB31" s="32"/>
      <c r="DC31" s="33" t="s">
        <v>0</v>
      </c>
      <c r="DF31" s="27"/>
      <c r="DG31" s="32"/>
      <c r="DH31" s="33" t="s">
        <v>0</v>
      </c>
      <c r="DK31" s="27"/>
      <c r="DL31" s="32"/>
      <c r="DM31" s="33" t="s">
        <v>0</v>
      </c>
      <c r="DP31" s="27"/>
      <c r="DQ31" s="32"/>
      <c r="DR31" s="33" t="s">
        <v>0</v>
      </c>
      <c r="DU31" s="27"/>
      <c r="DV31" s="32"/>
      <c r="DW31" s="33" t="s">
        <v>0</v>
      </c>
      <c r="DZ31" s="27"/>
      <c r="EA31" s="32"/>
      <c r="EB31" s="33" t="s">
        <v>0</v>
      </c>
      <c r="EE31" s="27"/>
      <c r="EF31" s="32"/>
      <c r="EG31" s="33" t="s">
        <v>0</v>
      </c>
      <c r="EJ31" s="4"/>
      <c r="EK31" s="4"/>
    </row>
    <row r="32" spans="1:141" ht="32.25" customHeight="1">
      <c r="AB32" s="9"/>
      <c r="AG32" s="9"/>
      <c r="AL32" s="9"/>
      <c r="AQ32" s="9"/>
      <c r="AV32" s="9"/>
      <c r="BA32" s="9"/>
      <c r="BF32" s="9"/>
      <c r="BK32" s="9"/>
      <c r="BP32" s="9"/>
      <c r="BU32" s="9"/>
      <c r="BZ32" s="9"/>
      <c r="CE32" s="9"/>
      <c r="CJ32" s="9"/>
      <c r="CO32" s="9"/>
      <c r="CT32" s="9"/>
      <c r="CY32" s="9"/>
      <c r="DD32" s="9"/>
      <c r="DI32" s="9"/>
      <c r="DN32" s="9"/>
      <c r="DS32" s="9"/>
      <c r="DX32" s="9"/>
      <c r="EC32" s="9"/>
      <c r="EH32" s="9"/>
      <c r="EJ32" s="4"/>
      <c r="EK32" s="4"/>
    </row>
    <row r="33" spans="1:145">
      <c r="A33" t="s">
        <v>25</v>
      </c>
      <c r="B33" s="14" t="s">
        <v>26</v>
      </c>
      <c r="C33" s="16" t="s">
        <v>0</v>
      </c>
      <c r="D33" s="9" t="s">
        <v>70</v>
      </c>
      <c r="E33" s="9" t="s">
        <v>113</v>
      </c>
      <c r="F33" s="9" t="s">
        <v>68</v>
      </c>
      <c r="G33" t="s">
        <v>25</v>
      </c>
      <c r="H33" s="14" t="s">
        <v>26</v>
      </c>
      <c r="I33" s="16" t="s">
        <v>0</v>
      </c>
      <c r="J33" s="9" t="s">
        <v>70</v>
      </c>
      <c r="K33" s="9" t="s">
        <v>27</v>
      </c>
      <c r="L33" s="9" t="s">
        <v>68</v>
      </c>
      <c r="M33" t="s">
        <v>25</v>
      </c>
      <c r="N33" s="14" t="s">
        <v>26</v>
      </c>
      <c r="O33" s="16" t="s">
        <v>0</v>
      </c>
      <c r="P33" s="9" t="s">
        <v>70</v>
      </c>
      <c r="Q33" s="9" t="s">
        <v>27</v>
      </c>
      <c r="R33" s="9" t="s">
        <v>55</v>
      </c>
      <c r="S33" t="s">
        <v>25</v>
      </c>
      <c r="T33" s="14" t="s">
        <v>26</v>
      </c>
      <c r="U33" s="16" t="s">
        <v>0</v>
      </c>
      <c r="V33" s="9" t="s">
        <v>70</v>
      </c>
      <c r="W33" s="9" t="s">
        <v>27</v>
      </c>
      <c r="X33" t="s">
        <v>25</v>
      </c>
      <c r="Y33" s="14" t="s">
        <v>26</v>
      </c>
      <c r="Z33" s="16" t="s">
        <v>0</v>
      </c>
      <c r="AA33" s="9" t="s">
        <v>70</v>
      </c>
      <c r="AB33" s="9" t="s">
        <v>27</v>
      </c>
      <c r="AC33" t="s">
        <v>25</v>
      </c>
      <c r="AD33" s="14" t="s">
        <v>26</v>
      </c>
      <c r="AE33" s="16" t="s">
        <v>0</v>
      </c>
      <c r="AF33" s="9" t="s">
        <v>70</v>
      </c>
      <c r="AG33" s="9" t="s">
        <v>27</v>
      </c>
      <c r="AH33" t="s">
        <v>25</v>
      </c>
      <c r="AI33" s="14" t="s">
        <v>26</v>
      </c>
      <c r="AJ33" s="16" t="s">
        <v>0</v>
      </c>
      <c r="AK33" s="9" t="s">
        <v>70</v>
      </c>
      <c r="AL33" s="9" t="s">
        <v>27</v>
      </c>
      <c r="AM33" t="s">
        <v>25</v>
      </c>
      <c r="AN33" s="14" t="s">
        <v>26</v>
      </c>
      <c r="AO33" s="16" t="s">
        <v>0</v>
      </c>
      <c r="AP33" s="9" t="s">
        <v>70</v>
      </c>
      <c r="AQ33" s="9" t="s">
        <v>27</v>
      </c>
      <c r="AR33" t="s">
        <v>25</v>
      </c>
      <c r="AS33" s="14" t="s">
        <v>26</v>
      </c>
      <c r="AT33" s="16" t="s">
        <v>0</v>
      </c>
      <c r="AU33" s="9" t="s">
        <v>70</v>
      </c>
      <c r="AV33" s="9" t="s">
        <v>27</v>
      </c>
      <c r="AW33" t="s">
        <v>25</v>
      </c>
      <c r="AX33" s="14" t="s">
        <v>26</v>
      </c>
      <c r="AY33" s="16" t="s">
        <v>0</v>
      </c>
      <c r="AZ33" s="9" t="s">
        <v>70</v>
      </c>
      <c r="BA33" s="9" t="s">
        <v>27</v>
      </c>
      <c r="BB33" t="s">
        <v>25</v>
      </c>
      <c r="BC33" s="14" t="s">
        <v>26</v>
      </c>
      <c r="BD33" s="16" t="s">
        <v>0</v>
      </c>
      <c r="BE33" s="9" t="s">
        <v>70</v>
      </c>
      <c r="BF33" s="9" t="s">
        <v>27</v>
      </c>
      <c r="BG33" t="s">
        <v>25</v>
      </c>
      <c r="BH33" s="14" t="s">
        <v>26</v>
      </c>
      <c r="BI33" s="16" t="s">
        <v>0</v>
      </c>
      <c r="BJ33" s="9" t="s">
        <v>70</v>
      </c>
      <c r="BK33" s="9" t="s">
        <v>27</v>
      </c>
      <c r="BL33" t="s">
        <v>25</v>
      </c>
      <c r="BM33" s="14" t="s">
        <v>26</v>
      </c>
      <c r="BN33" s="16" t="s">
        <v>0</v>
      </c>
      <c r="BO33" s="9" t="s">
        <v>70</v>
      </c>
      <c r="BP33" s="9" t="s">
        <v>27</v>
      </c>
      <c r="BQ33" t="s">
        <v>25</v>
      </c>
      <c r="BR33" s="14" t="s">
        <v>26</v>
      </c>
      <c r="BS33" s="16" t="s">
        <v>0</v>
      </c>
      <c r="BT33" s="9" t="s">
        <v>70</v>
      </c>
      <c r="BU33" s="9" t="s">
        <v>27</v>
      </c>
      <c r="BV33" t="s">
        <v>25</v>
      </c>
      <c r="BW33" s="14" t="s">
        <v>26</v>
      </c>
      <c r="BX33" s="16" t="s">
        <v>0</v>
      </c>
      <c r="BY33" s="9" t="s">
        <v>70</v>
      </c>
      <c r="BZ33" s="9" t="s">
        <v>27</v>
      </c>
      <c r="CA33" t="s">
        <v>25</v>
      </c>
      <c r="CB33" s="14" t="s">
        <v>26</v>
      </c>
      <c r="CC33" s="16" t="s">
        <v>0</v>
      </c>
      <c r="CD33" s="9" t="s">
        <v>70</v>
      </c>
      <c r="CE33" s="9" t="s">
        <v>27</v>
      </c>
      <c r="CF33" t="s">
        <v>25</v>
      </c>
      <c r="CG33" s="14" t="s">
        <v>26</v>
      </c>
      <c r="CH33" s="16" t="s">
        <v>0</v>
      </c>
      <c r="CI33" s="9" t="s">
        <v>70</v>
      </c>
      <c r="CJ33" s="9" t="s">
        <v>27</v>
      </c>
      <c r="CK33" t="s">
        <v>25</v>
      </c>
      <c r="CL33" s="14" t="s">
        <v>26</v>
      </c>
      <c r="CM33" s="16" t="s">
        <v>0</v>
      </c>
      <c r="CN33" s="9" t="s">
        <v>70</v>
      </c>
      <c r="CO33" s="9" t="s">
        <v>27</v>
      </c>
      <c r="CP33" t="s">
        <v>25</v>
      </c>
      <c r="CQ33" s="14" t="s">
        <v>26</v>
      </c>
      <c r="CR33" s="16" t="s">
        <v>0</v>
      </c>
      <c r="CS33" s="9" t="s">
        <v>70</v>
      </c>
      <c r="CT33" s="9" t="s">
        <v>27</v>
      </c>
      <c r="CU33" t="s">
        <v>25</v>
      </c>
      <c r="CV33" s="14" t="s">
        <v>26</v>
      </c>
      <c r="CW33" s="16" t="s">
        <v>0</v>
      </c>
      <c r="CX33" s="9" t="s">
        <v>70</v>
      </c>
      <c r="CY33" s="9" t="s">
        <v>27</v>
      </c>
      <c r="CZ33" t="s">
        <v>25</v>
      </c>
      <c r="DA33" s="14" t="s">
        <v>26</v>
      </c>
      <c r="DB33" s="16" t="s">
        <v>0</v>
      </c>
      <c r="DC33" s="9" t="s">
        <v>70</v>
      </c>
      <c r="DD33" s="9" t="s">
        <v>27</v>
      </c>
      <c r="DE33" t="s">
        <v>25</v>
      </c>
      <c r="DF33" s="14" t="s">
        <v>26</v>
      </c>
      <c r="DG33" s="16" t="s">
        <v>0</v>
      </c>
      <c r="DH33" s="9" t="s">
        <v>70</v>
      </c>
      <c r="DI33" s="9" t="s">
        <v>27</v>
      </c>
      <c r="DJ33" t="s">
        <v>25</v>
      </c>
      <c r="DK33" s="14" t="s">
        <v>26</v>
      </c>
      <c r="DL33" s="16" t="s">
        <v>0</v>
      </c>
      <c r="DM33" s="9" t="s">
        <v>70</v>
      </c>
      <c r="DN33" s="9" t="s">
        <v>27</v>
      </c>
      <c r="DO33" t="s">
        <v>25</v>
      </c>
      <c r="DP33" s="14" t="s">
        <v>26</v>
      </c>
      <c r="DQ33" s="16" t="s">
        <v>0</v>
      </c>
      <c r="DR33" s="9" t="s">
        <v>70</v>
      </c>
      <c r="DS33" s="9" t="s">
        <v>27</v>
      </c>
      <c r="DT33" t="s">
        <v>25</v>
      </c>
      <c r="DU33" s="14" t="s">
        <v>26</v>
      </c>
      <c r="DV33" s="16" t="s">
        <v>0</v>
      </c>
      <c r="DW33" s="9" t="s">
        <v>70</v>
      </c>
      <c r="DX33" s="9" t="s">
        <v>27</v>
      </c>
      <c r="DY33" t="s">
        <v>25</v>
      </c>
      <c r="DZ33" s="14" t="s">
        <v>26</v>
      </c>
      <c r="EA33" s="16" t="s">
        <v>0</v>
      </c>
      <c r="EB33" s="9" t="s">
        <v>70</v>
      </c>
      <c r="EC33" s="9" t="s">
        <v>27</v>
      </c>
      <c r="ED33" t="s">
        <v>25</v>
      </c>
      <c r="EE33" s="14" t="s">
        <v>26</v>
      </c>
      <c r="EF33" s="16" t="s">
        <v>0</v>
      </c>
      <c r="EG33" s="9" t="s">
        <v>70</v>
      </c>
      <c r="EH33" s="9" t="s">
        <v>27</v>
      </c>
      <c r="EJ33" s="4"/>
    </row>
    <row r="34" spans="1:145">
      <c r="B34" s="14"/>
      <c r="C34" s="16"/>
      <c r="E34" s="9"/>
      <c r="F34" s="9"/>
      <c r="H34" s="14"/>
      <c r="I34" s="16"/>
      <c r="N34" s="14"/>
      <c r="O34" s="16"/>
      <c r="T34" s="14"/>
      <c r="U34" s="16"/>
      <c r="Y34" s="14"/>
      <c r="Z34" s="16"/>
      <c r="AD34" s="14"/>
      <c r="AE34" s="16"/>
      <c r="AI34" s="14"/>
      <c r="AJ34" s="16"/>
      <c r="AN34" s="14"/>
      <c r="AO34" s="16"/>
      <c r="AS34" s="14"/>
      <c r="AT34" s="16"/>
      <c r="AX34" s="14"/>
      <c r="AY34" s="16"/>
      <c r="BC34" s="14"/>
      <c r="BD34" s="16"/>
      <c r="BH34" s="14"/>
      <c r="BI34" s="16"/>
      <c r="BM34" s="14"/>
      <c r="BN34" s="16"/>
      <c r="BR34" s="14"/>
      <c r="BS34" s="16"/>
      <c r="BW34" s="14"/>
      <c r="BX34" s="16"/>
      <c r="CB34" s="14"/>
      <c r="CC34" s="16"/>
      <c r="CG34" s="14"/>
      <c r="CH34" s="16"/>
      <c r="CL34" s="14"/>
      <c r="CM34" s="16"/>
      <c r="CQ34" s="14"/>
      <c r="CR34" s="16"/>
      <c r="CV34" s="14"/>
      <c r="CW34" s="16"/>
      <c r="DA34" s="14"/>
      <c r="DB34" s="16"/>
      <c r="DF34" s="14"/>
      <c r="DG34" s="16"/>
      <c r="DK34" s="14"/>
      <c r="DL34" s="16"/>
      <c r="DP34" s="14"/>
      <c r="DQ34" s="16"/>
      <c r="DU34" s="14"/>
      <c r="DV34" s="16"/>
      <c r="DZ34" s="14"/>
      <c r="EA34" s="16"/>
      <c r="EE34" s="14"/>
      <c r="EF34" s="16"/>
      <c r="EJ34" s="4"/>
      <c r="EK34" t="s">
        <v>27</v>
      </c>
      <c r="EM34" t="s">
        <v>27</v>
      </c>
      <c r="EN34" t="s">
        <v>55</v>
      </c>
      <c r="EO34" t="s">
        <v>55</v>
      </c>
    </row>
    <row r="35" spans="1:145">
      <c r="B35" s="14"/>
      <c r="C35" s="16"/>
      <c r="E35" s="9"/>
      <c r="F35" s="9"/>
      <c r="H35" s="14"/>
      <c r="I35" s="16"/>
      <c r="N35" s="14"/>
      <c r="O35" s="16"/>
      <c r="T35" s="14"/>
      <c r="U35" s="16"/>
      <c r="Y35" s="14"/>
      <c r="Z35" s="16"/>
      <c r="AD35" s="14"/>
      <c r="AE35" s="16"/>
      <c r="AI35" s="14"/>
      <c r="AJ35" s="16"/>
      <c r="AN35" s="14"/>
      <c r="AO35" s="16"/>
      <c r="AS35" s="14"/>
      <c r="AT35" s="16"/>
      <c r="AX35" s="14"/>
      <c r="AY35" s="16"/>
      <c r="BC35" s="14"/>
      <c r="BD35" s="16"/>
      <c r="BH35" s="14"/>
      <c r="BI35" s="16"/>
      <c r="BM35" s="14"/>
      <c r="BN35" s="16"/>
      <c r="BR35" s="14"/>
      <c r="BS35" s="16"/>
      <c r="BW35" s="14"/>
      <c r="BX35" s="16"/>
      <c r="CB35" s="14"/>
      <c r="CC35" s="16"/>
      <c r="CG35" s="14"/>
      <c r="CH35" s="16"/>
      <c r="CL35" s="14"/>
      <c r="CM35" s="16"/>
      <c r="CQ35" s="14"/>
      <c r="CR35" s="16"/>
      <c r="CV35" s="14"/>
      <c r="CW35" s="16"/>
      <c r="DA35" s="14"/>
      <c r="DB35" s="16"/>
      <c r="DF35" s="14"/>
      <c r="DG35" s="16"/>
      <c r="DK35" s="14"/>
      <c r="DL35" s="16"/>
      <c r="DP35" s="14"/>
      <c r="DQ35" s="16"/>
      <c r="DU35" s="14"/>
      <c r="DV35" s="16"/>
      <c r="DZ35" s="14"/>
      <c r="EA35" s="16"/>
      <c r="EE35" s="14"/>
      <c r="EF35" s="16"/>
      <c r="EJ35" s="4"/>
    </row>
    <row r="36" spans="1:145">
      <c r="A36" t="s">
        <v>28</v>
      </c>
      <c r="B36" s="125" t="s">
        <v>162</v>
      </c>
      <c r="C36" s="22">
        <v>0.04</v>
      </c>
      <c r="D36" s="4">
        <f>D24*C36</f>
        <v>46865.480639999994</v>
      </c>
      <c r="E36" s="4">
        <v>0</v>
      </c>
      <c r="F36" s="4">
        <v>0</v>
      </c>
      <c r="G36" t="s">
        <v>28</v>
      </c>
      <c r="H36" s="125" t="s">
        <v>161</v>
      </c>
      <c r="I36" s="22">
        <f>$C$36</f>
        <v>0.04</v>
      </c>
      <c r="J36" s="4">
        <f>J24*I36</f>
        <v>1725.2364799999998</v>
      </c>
      <c r="K36" s="4">
        <f>0</f>
        <v>0</v>
      </c>
      <c r="L36" s="4">
        <v>0</v>
      </c>
      <c r="M36" t="s">
        <v>28</v>
      </c>
      <c r="N36" s="125" t="s">
        <v>161</v>
      </c>
      <c r="O36" s="22">
        <f>$C$36</f>
        <v>0.04</v>
      </c>
      <c r="P36" s="4">
        <f>P24*O36</f>
        <v>1743.4864000000002</v>
      </c>
      <c r="Q36" s="4">
        <f>0</f>
        <v>0</v>
      </c>
      <c r="R36" s="4">
        <v>0</v>
      </c>
      <c r="S36" t="s">
        <v>28</v>
      </c>
      <c r="T36" s="125" t="s">
        <v>161</v>
      </c>
      <c r="U36" s="22">
        <f>$C$36</f>
        <v>0.04</v>
      </c>
      <c r="V36" s="4">
        <f>V24*U36</f>
        <v>1697.8815999999997</v>
      </c>
      <c r="W36" s="4">
        <f>0</f>
        <v>0</v>
      </c>
      <c r="X36" t="s">
        <v>28</v>
      </c>
      <c r="Y36" s="125" t="s">
        <v>158</v>
      </c>
      <c r="Z36" s="22">
        <f>$C$36</f>
        <v>0.04</v>
      </c>
      <c r="AA36" s="4">
        <f>AA24*Z36</f>
        <v>1725.2364799999998</v>
      </c>
      <c r="AB36" s="4">
        <f>0</f>
        <v>0</v>
      </c>
      <c r="AC36" t="s">
        <v>28</v>
      </c>
      <c r="AD36" s="125" t="s">
        <v>158</v>
      </c>
      <c r="AE36" s="22">
        <f>$C$36</f>
        <v>0.04</v>
      </c>
      <c r="AF36" s="4">
        <f>AF24*AE36</f>
        <v>1741.0796800000001</v>
      </c>
      <c r="AG36" s="4">
        <f>0</f>
        <v>0</v>
      </c>
      <c r="AH36" t="s">
        <v>28</v>
      </c>
      <c r="AI36" s="125" t="s">
        <v>158</v>
      </c>
      <c r="AJ36" s="22">
        <f>$C$36</f>
        <v>0.04</v>
      </c>
      <c r="AK36" s="4">
        <f>AK24*AJ36</f>
        <v>1743.4864000000002</v>
      </c>
      <c r="AL36" s="4">
        <f>0</f>
        <v>0</v>
      </c>
      <c r="AM36" t="s">
        <v>28</v>
      </c>
      <c r="AN36" s="125" t="s">
        <v>158</v>
      </c>
      <c r="AO36" s="22">
        <f>$C$36</f>
        <v>0.04</v>
      </c>
      <c r="AP36" s="4">
        <f>AP24*AO36</f>
        <v>1725.2364799999998</v>
      </c>
      <c r="AQ36" s="4">
        <f>0</f>
        <v>0</v>
      </c>
      <c r="AR36" t="s">
        <v>28</v>
      </c>
      <c r="AS36" s="125" t="s">
        <v>158</v>
      </c>
      <c r="AT36" s="22">
        <f>$C$36</f>
        <v>0.04</v>
      </c>
      <c r="AU36" s="4">
        <f>AU24*AT36</f>
        <v>1697.8815999999997</v>
      </c>
      <c r="AV36" s="4">
        <f>0</f>
        <v>0</v>
      </c>
      <c r="AW36" t="s">
        <v>28</v>
      </c>
      <c r="AX36" s="125" t="s">
        <v>158</v>
      </c>
      <c r="AY36" s="22">
        <f>$C$36</f>
        <v>0.04</v>
      </c>
      <c r="AZ36" s="4">
        <f>AZ24*AY36</f>
        <v>1737.87104</v>
      </c>
      <c r="BA36" s="4">
        <f>0</f>
        <v>0</v>
      </c>
      <c r="BB36" t="s">
        <v>28</v>
      </c>
      <c r="BC36" s="125" t="s">
        <v>158</v>
      </c>
      <c r="BD36" s="22">
        <f>$C$36</f>
        <v>0.04</v>
      </c>
      <c r="BE36" s="4">
        <f>BE24*BD36</f>
        <v>1718.5782399999996</v>
      </c>
      <c r="BF36" s="4">
        <f>0</f>
        <v>0</v>
      </c>
      <c r="BG36" t="s">
        <v>28</v>
      </c>
      <c r="BH36" s="125" t="s">
        <v>158</v>
      </c>
      <c r="BI36" s="22">
        <f>$C$36</f>
        <v>0.04</v>
      </c>
      <c r="BJ36" s="4">
        <f>BJ24*BI36</f>
        <v>1722.4688000000001</v>
      </c>
      <c r="BK36" s="4">
        <f>0</f>
        <v>0</v>
      </c>
      <c r="BL36" t="s">
        <v>28</v>
      </c>
      <c r="BM36" s="125" t="s">
        <v>158</v>
      </c>
      <c r="BN36" s="22">
        <f>$C$36</f>
        <v>0.04</v>
      </c>
      <c r="BO36" s="4">
        <f>BO24*BN36</f>
        <v>1715.4095999999997</v>
      </c>
      <c r="BP36" s="4">
        <f>0</f>
        <v>0</v>
      </c>
      <c r="BQ36" t="s">
        <v>28</v>
      </c>
      <c r="BR36" s="125" t="s">
        <v>158</v>
      </c>
      <c r="BS36" s="22">
        <f>$C$36</f>
        <v>0.04</v>
      </c>
      <c r="BT36" s="4">
        <f>BT24*BS36</f>
        <v>1725.2364799999998</v>
      </c>
      <c r="BU36" s="4">
        <f>0</f>
        <v>0</v>
      </c>
      <c r="BV36" t="s">
        <v>28</v>
      </c>
      <c r="BW36" s="125" t="s">
        <v>158</v>
      </c>
      <c r="BX36" s="22">
        <f>$C$36</f>
        <v>0.04</v>
      </c>
      <c r="BY36" s="4">
        <f>BY24*BX36</f>
        <v>1743.4864000000002</v>
      </c>
      <c r="BZ36" s="4">
        <f>0</f>
        <v>0</v>
      </c>
      <c r="CA36" t="s">
        <v>28</v>
      </c>
      <c r="CB36" s="125" t="s">
        <v>158</v>
      </c>
      <c r="CC36" s="22">
        <f>$C$36</f>
        <v>0.04</v>
      </c>
      <c r="CD36" s="4">
        <f>CD24*CC36</f>
        <v>1719.30016</v>
      </c>
      <c r="CE36" s="4">
        <f>0</f>
        <v>0</v>
      </c>
      <c r="CF36" t="s">
        <v>28</v>
      </c>
      <c r="CG36" s="125" t="s">
        <v>158</v>
      </c>
      <c r="CH36" s="22">
        <f>$C$36</f>
        <v>0.04</v>
      </c>
      <c r="CI36" s="4">
        <f>CI24*CH36</f>
        <v>1718.5782399999996</v>
      </c>
      <c r="CJ36" s="4">
        <f>0</f>
        <v>0</v>
      </c>
      <c r="CK36" t="s">
        <v>28</v>
      </c>
      <c r="CL36" s="125" t="s">
        <v>158</v>
      </c>
      <c r="CM36" s="22">
        <f>$C$36</f>
        <v>0.04</v>
      </c>
      <c r="CN36" s="4">
        <f>CN24*CM36</f>
        <v>1735.4243199999999</v>
      </c>
      <c r="CO36" s="4">
        <f>0</f>
        <v>0</v>
      </c>
      <c r="CP36" t="s">
        <v>28</v>
      </c>
      <c r="CQ36" s="125" t="s">
        <v>158</v>
      </c>
      <c r="CR36" s="22">
        <f>$C$36</f>
        <v>0.04</v>
      </c>
      <c r="CS36" s="4">
        <f>CS24*CR36</f>
        <v>1737.87104</v>
      </c>
      <c r="CT36" s="4">
        <f>0</f>
        <v>0</v>
      </c>
      <c r="CU36" t="s">
        <v>28</v>
      </c>
      <c r="CV36" s="125" t="s">
        <v>158</v>
      </c>
      <c r="CW36" s="22">
        <f>$C$36</f>
        <v>0.04</v>
      </c>
      <c r="CX36" s="4">
        <f>CX24*CW36</f>
        <v>1718.5782399999996</v>
      </c>
      <c r="CY36" s="4">
        <f>0</f>
        <v>0</v>
      </c>
      <c r="CZ36" t="s">
        <v>28</v>
      </c>
      <c r="DA36" s="125" t="s">
        <v>158</v>
      </c>
      <c r="DB36" s="22">
        <f>$C$36</f>
        <v>0.04</v>
      </c>
      <c r="DC36" s="4">
        <f>DC24*DB36</f>
        <v>1719.30016</v>
      </c>
      <c r="DD36" s="4">
        <f>0</f>
        <v>0</v>
      </c>
      <c r="DE36" t="s">
        <v>28</v>
      </c>
      <c r="DF36" s="125" t="s">
        <v>158</v>
      </c>
      <c r="DG36" s="22">
        <f>$C$36</f>
        <v>0.04</v>
      </c>
      <c r="DH36" s="4">
        <f>DH24*DG36</f>
        <v>1953.1795199999999</v>
      </c>
      <c r="DI36" s="4">
        <f>0</f>
        <v>0</v>
      </c>
      <c r="DJ36" t="s">
        <v>28</v>
      </c>
      <c r="DK36" s="125" t="s">
        <v>158</v>
      </c>
      <c r="DL36" s="22">
        <f>$C$36</f>
        <v>0.04</v>
      </c>
      <c r="DM36" s="4">
        <f>DM24*DL36</f>
        <v>2262.5052799999994</v>
      </c>
      <c r="DN36" s="4">
        <f>0</f>
        <v>0</v>
      </c>
      <c r="DO36" t="s">
        <v>28</v>
      </c>
      <c r="DP36" s="125" t="s">
        <v>158</v>
      </c>
      <c r="DQ36" s="22">
        <f>$C$36</f>
        <v>0.04</v>
      </c>
      <c r="DR36" s="4">
        <f>DR24*DQ36</f>
        <v>1964.7311999999999</v>
      </c>
      <c r="DS36" s="4">
        <f>0</f>
        <v>0</v>
      </c>
      <c r="DT36" t="s">
        <v>28</v>
      </c>
      <c r="DU36" s="125" t="s">
        <v>158</v>
      </c>
      <c r="DV36" s="22">
        <f>$C$36</f>
        <v>0.04</v>
      </c>
      <c r="DW36" s="4">
        <f>DW24*DV36</f>
        <v>1951.4547200000002</v>
      </c>
      <c r="DX36" s="4">
        <f>0</f>
        <v>0</v>
      </c>
      <c r="DY36" t="s">
        <v>28</v>
      </c>
      <c r="DZ36" s="125" t="s">
        <v>158</v>
      </c>
      <c r="EA36" s="22">
        <f>$C$36</f>
        <v>0.04</v>
      </c>
      <c r="EB36" s="4">
        <f>EB24*EA36</f>
        <v>2270.92832</v>
      </c>
      <c r="EC36" s="4">
        <f>0</f>
        <v>0</v>
      </c>
      <c r="ED36" t="s">
        <v>28</v>
      </c>
      <c r="EE36" s="125" t="s">
        <v>158</v>
      </c>
      <c r="EF36" s="22">
        <f>$C$36</f>
        <v>0.04</v>
      </c>
      <c r="EG36" s="4">
        <f>EG24*EF36</f>
        <v>1951.05376</v>
      </c>
      <c r="EH36" s="4">
        <f>0</f>
        <v>0</v>
      </c>
      <c r="EJ36" s="4">
        <f t="shared" ref="EJ36:EJ44" si="3">AA36+V36+P36+J36+AF36+AK36+AU36+AP36+CS36+CN36+CI36+CD36+BY36+BT36+BO36+BJ36+BE36+AZ36+CX36+DC36+DH36+DM36+DR36+DW36+EB36+EG36</f>
        <v>46865.480639999994</v>
      </c>
      <c r="EK36" s="4">
        <f t="shared" ref="EK36:EK44" si="4">AL36+AG36+AB36+W36+Q36+K36+CT36+CO36+CJ36+CE36+BZ36+BU36+BP36+BK36+BF36+BA36+AV36+AQ36</f>
        <v>0</v>
      </c>
      <c r="EL36" s="4">
        <f t="shared" ref="EL36:EL44" si="5">EJ36-D36</f>
        <v>0</v>
      </c>
      <c r="EM36" s="4">
        <f t="shared" ref="EM36:EM44" si="6">EK36-E36</f>
        <v>0</v>
      </c>
      <c r="EN36" s="4">
        <f t="shared" ref="EN36:EN44" si="7">L36+R36</f>
        <v>0</v>
      </c>
      <c r="EO36" s="4">
        <f t="shared" ref="EO36:EO44" si="8">EN36-F36</f>
        <v>0</v>
      </c>
    </row>
    <row r="37" spans="1:145">
      <c r="A37" t="s">
        <v>29</v>
      </c>
      <c r="B37" t="s">
        <v>167</v>
      </c>
      <c r="C37" s="34">
        <v>1.52E-2</v>
      </c>
      <c r="D37" s="4">
        <f>D26*C37</f>
        <v>30379.966156800001</v>
      </c>
      <c r="E37" s="123">
        <v>0</v>
      </c>
      <c r="F37" s="123">
        <v>0</v>
      </c>
      <c r="G37" t="s">
        <v>29</v>
      </c>
      <c r="H37" t="s">
        <v>167</v>
      </c>
      <c r="I37" s="34">
        <f>C37</f>
        <v>1.52E-2</v>
      </c>
      <c r="J37" s="4">
        <f>I37*J26</f>
        <v>1118.3717376</v>
      </c>
      <c r="K37" s="123">
        <v>0</v>
      </c>
      <c r="L37" s="123">
        <v>0</v>
      </c>
      <c r="M37" t="s">
        <v>29</v>
      </c>
      <c r="N37" t="s">
        <v>167</v>
      </c>
      <c r="O37" s="34">
        <f>I37</f>
        <v>1.52E-2</v>
      </c>
      <c r="P37" s="4">
        <f>O37*P26</f>
        <v>1130.208768</v>
      </c>
      <c r="Q37" s="123">
        <v>0</v>
      </c>
      <c r="R37" s="123">
        <v>0</v>
      </c>
      <c r="S37" t="s">
        <v>29</v>
      </c>
      <c r="T37" t="s">
        <v>167</v>
      </c>
      <c r="U37" s="34">
        <f>O37</f>
        <v>1.52E-2</v>
      </c>
      <c r="V37" s="4">
        <f>U37*V26</f>
        <v>1100.6161920000002</v>
      </c>
      <c r="W37" s="123">
        <v>0</v>
      </c>
      <c r="X37" t="s">
        <v>29</v>
      </c>
      <c r="Y37" t="s">
        <v>167</v>
      </c>
      <c r="Z37" s="34">
        <f>U37</f>
        <v>1.52E-2</v>
      </c>
      <c r="AA37" s="4">
        <f>Z37*AA26</f>
        <v>1118.3717376</v>
      </c>
      <c r="AB37" s="123">
        <v>0</v>
      </c>
      <c r="AC37" t="s">
        <v>29</v>
      </c>
      <c r="AD37" t="s">
        <v>167</v>
      </c>
      <c r="AE37" s="34">
        <f>Z37</f>
        <v>1.52E-2</v>
      </c>
      <c r="AF37" s="4">
        <f>AE37*AF26</f>
        <v>1128.6153216</v>
      </c>
      <c r="AG37" s="123">
        <v>0</v>
      </c>
      <c r="AH37" t="s">
        <v>29</v>
      </c>
      <c r="AI37" t="s">
        <v>167</v>
      </c>
      <c r="AJ37" s="34">
        <f>AE37</f>
        <v>1.52E-2</v>
      </c>
      <c r="AK37" s="4">
        <f>AJ37*AK26</f>
        <v>1130.208768</v>
      </c>
      <c r="AL37" s="123">
        <v>0</v>
      </c>
      <c r="AM37" t="s">
        <v>29</v>
      </c>
      <c r="AN37" t="s">
        <v>167</v>
      </c>
      <c r="AO37" s="34">
        <f>AJ37</f>
        <v>1.52E-2</v>
      </c>
      <c r="AP37" s="4">
        <f>AO37*AP26</f>
        <v>1118.3717376</v>
      </c>
      <c r="AQ37" s="123">
        <v>0</v>
      </c>
      <c r="AR37" t="s">
        <v>29</v>
      </c>
      <c r="AS37" t="s">
        <v>167</v>
      </c>
      <c r="AT37" s="34">
        <f>AO37</f>
        <v>1.52E-2</v>
      </c>
      <c r="AU37" s="4">
        <f>AT37*AU26</f>
        <v>1100.6161920000002</v>
      </c>
      <c r="AV37" s="123">
        <v>0</v>
      </c>
      <c r="AW37" t="s">
        <v>29</v>
      </c>
      <c r="AX37" t="s">
        <v>167</v>
      </c>
      <c r="AY37" s="34">
        <f>AT37</f>
        <v>1.52E-2</v>
      </c>
      <c r="AZ37" s="4">
        <f>AY37*AZ26</f>
        <v>1126.5666048000001</v>
      </c>
      <c r="BA37" s="123">
        <v>0</v>
      </c>
      <c r="BB37" t="s">
        <v>29</v>
      </c>
      <c r="BC37" t="s">
        <v>167</v>
      </c>
      <c r="BD37" s="34">
        <f>AY37</f>
        <v>1.52E-2</v>
      </c>
      <c r="BE37" s="4">
        <f>BD37*BE26</f>
        <v>1114.0466688000001</v>
      </c>
      <c r="BF37" s="123">
        <v>0</v>
      </c>
      <c r="BG37" t="s">
        <v>29</v>
      </c>
      <c r="BH37" t="s">
        <v>167</v>
      </c>
      <c r="BI37" s="34">
        <f>BD37</f>
        <v>1.52E-2</v>
      </c>
      <c r="BJ37" s="4">
        <f>BI37*BJ26</f>
        <v>1116.5506559999999</v>
      </c>
      <c r="BK37" s="123">
        <v>0</v>
      </c>
      <c r="BL37" t="s">
        <v>29</v>
      </c>
      <c r="BM37" t="s">
        <v>167</v>
      </c>
      <c r="BN37" s="34">
        <f>BI37</f>
        <v>1.52E-2</v>
      </c>
      <c r="BO37" s="4">
        <f>BN37*BO26</f>
        <v>1111.9979520000002</v>
      </c>
      <c r="BP37" s="123">
        <v>0</v>
      </c>
      <c r="BQ37" t="s">
        <v>29</v>
      </c>
      <c r="BR37" t="s">
        <v>167</v>
      </c>
      <c r="BS37" s="34">
        <f>BN37</f>
        <v>1.52E-2</v>
      </c>
      <c r="BT37" s="4">
        <f>BS37*BT26</f>
        <v>1118.3717376</v>
      </c>
      <c r="BU37" s="123">
        <v>0</v>
      </c>
      <c r="BV37" t="s">
        <v>29</v>
      </c>
      <c r="BW37" t="s">
        <v>167</v>
      </c>
      <c r="BX37" s="34">
        <f>BS37</f>
        <v>1.52E-2</v>
      </c>
      <c r="BY37" s="4">
        <f>BX37*BY26</f>
        <v>1130.208768</v>
      </c>
      <c r="BZ37" s="123">
        <v>0</v>
      </c>
      <c r="CA37" t="s">
        <v>29</v>
      </c>
      <c r="CB37" t="s">
        <v>167</v>
      </c>
      <c r="CC37" s="34">
        <f>BX37</f>
        <v>1.52E-2</v>
      </c>
      <c r="CD37" s="4">
        <f>CC37*CD26</f>
        <v>1114.5019391999999</v>
      </c>
      <c r="CE37" s="123">
        <v>0</v>
      </c>
      <c r="CF37" t="s">
        <v>29</v>
      </c>
      <c r="CG37" t="s">
        <v>167</v>
      </c>
      <c r="CH37" s="34">
        <f>CC37</f>
        <v>1.52E-2</v>
      </c>
      <c r="CI37" s="4">
        <f>CH37*CI26</f>
        <v>1114.0466688000001</v>
      </c>
      <c r="CJ37" s="123">
        <v>0</v>
      </c>
      <c r="CK37" t="s">
        <v>29</v>
      </c>
      <c r="CL37" t="s">
        <v>167</v>
      </c>
      <c r="CM37" s="34">
        <f>CH37</f>
        <v>1.52E-2</v>
      </c>
      <c r="CN37" s="4">
        <f>CM37*CN26</f>
        <v>1124.9731584000001</v>
      </c>
      <c r="CO37" s="123">
        <v>0</v>
      </c>
      <c r="CP37" t="s">
        <v>29</v>
      </c>
      <c r="CQ37" t="s">
        <v>167</v>
      </c>
      <c r="CR37" s="34">
        <f>CM37</f>
        <v>1.52E-2</v>
      </c>
      <c r="CS37" s="4">
        <f>CR37*CS26</f>
        <v>1126.5666048000001</v>
      </c>
      <c r="CT37" s="123">
        <v>0</v>
      </c>
      <c r="CU37" t="s">
        <v>29</v>
      </c>
      <c r="CV37" t="s">
        <v>167</v>
      </c>
      <c r="CW37" s="34">
        <f>CR37</f>
        <v>1.52E-2</v>
      </c>
      <c r="CX37" s="4">
        <f>CW37*CX26</f>
        <v>1114.0466688000001</v>
      </c>
      <c r="CY37" s="123">
        <v>0</v>
      </c>
      <c r="CZ37" t="s">
        <v>29</v>
      </c>
      <c r="DA37" t="s">
        <v>167</v>
      </c>
      <c r="DB37" s="34">
        <f>CW37</f>
        <v>1.52E-2</v>
      </c>
      <c r="DC37" s="4">
        <f>DB37*DC26</f>
        <v>1114.5019391999999</v>
      </c>
      <c r="DD37" s="123">
        <v>0</v>
      </c>
      <c r="DE37" t="s">
        <v>29</v>
      </c>
      <c r="DF37" t="s">
        <v>167</v>
      </c>
      <c r="DG37" s="34">
        <f>DB37</f>
        <v>1.52E-2</v>
      </c>
      <c r="DH37" s="4">
        <f>DG37*DH26</f>
        <v>1266.1069824000001</v>
      </c>
      <c r="DI37" s="123">
        <v>0</v>
      </c>
      <c r="DJ37" t="s">
        <v>29</v>
      </c>
      <c r="DK37" t="s">
        <v>167</v>
      </c>
      <c r="DL37" s="34">
        <f>DG37</f>
        <v>1.52E-2</v>
      </c>
      <c r="DM37" s="4">
        <f>DL37*DM26</f>
        <v>1466.6535936000002</v>
      </c>
      <c r="DN37" s="123">
        <v>0</v>
      </c>
      <c r="DO37" t="s">
        <v>29</v>
      </c>
      <c r="DP37" t="s">
        <v>167</v>
      </c>
      <c r="DQ37" s="34">
        <f>DL37</f>
        <v>1.52E-2</v>
      </c>
      <c r="DR37" s="4">
        <f>DQ37*DR26</f>
        <v>1273.6189440000001</v>
      </c>
      <c r="DS37" s="123">
        <v>0</v>
      </c>
      <c r="DT37" t="s">
        <v>29</v>
      </c>
      <c r="DU37" t="s">
        <v>167</v>
      </c>
      <c r="DV37" s="34">
        <f>DQ37</f>
        <v>1.52E-2</v>
      </c>
      <c r="DW37" s="4">
        <f>DV37*DW26</f>
        <v>1264.9688063999999</v>
      </c>
      <c r="DX37" s="123">
        <v>0</v>
      </c>
      <c r="DY37" t="s">
        <v>29</v>
      </c>
      <c r="DZ37" t="s">
        <v>167</v>
      </c>
      <c r="EA37" s="34">
        <f>DV37</f>
        <v>1.52E-2</v>
      </c>
      <c r="EB37" s="4">
        <f>EA37*EB26</f>
        <v>1472.1168384</v>
      </c>
      <c r="EC37" s="123">
        <v>0</v>
      </c>
      <c r="ED37" t="s">
        <v>29</v>
      </c>
      <c r="EE37" t="s">
        <v>167</v>
      </c>
      <c r="EF37" s="34">
        <f>EA37</f>
        <v>1.52E-2</v>
      </c>
      <c r="EG37" s="4">
        <f>EF37*EG26</f>
        <v>1264.7411712000001</v>
      </c>
      <c r="EH37" s="123">
        <v>0</v>
      </c>
      <c r="EJ37" s="4">
        <f t="shared" si="3"/>
        <v>30379.966156800005</v>
      </c>
      <c r="EK37" s="4">
        <f t="shared" si="4"/>
        <v>0</v>
      </c>
      <c r="EL37" s="4">
        <f t="shared" si="5"/>
        <v>0</v>
      </c>
      <c r="EM37" s="4">
        <f t="shared" si="6"/>
        <v>0</v>
      </c>
      <c r="EN37" s="4">
        <f t="shared" si="7"/>
        <v>0</v>
      </c>
      <c r="EO37" s="4">
        <f t="shared" si="8"/>
        <v>0</v>
      </c>
    </row>
    <row r="38" spans="1:145">
      <c r="A38" t="s">
        <v>30</v>
      </c>
      <c r="B38" t="s">
        <v>31</v>
      </c>
      <c r="C38" s="4">
        <v>0.3</v>
      </c>
      <c r="D38" s="4">
        <f>C38*C7*12</f>
        <v>4804.5239999999994</v>
      </c>
      <c r="E38" s="124">
        <f>C38*12*D6</f>
        <v>0</v>
      </c>
      <c r="F38" s="123">
        <v>0</v>
      </c>
      <c r="G38" t="s">
        <v>30</v>
      </c>
      <c r="H38" t="s">
        <v>31</v>
      </c>
      <c r="I38" s="4">
        <f>$C$38</f>
        <v>0.3</v>
      </c>
      <c r="J38" s="4">
        <f>$D38/$D4*J4</f>
        <v>176.86799999999999</v>
      </c>
      <c r="K38" s="123">
        <v>0</v>
      </c>
      <c r="L38" s="123">
        <v>0</v>
      </c>
      <c r="M38" t="s">
        <v>30</v>
      </c>
      <c r="N38" t="s">
        <v>31</v>
      </c>
      <c r="O38" s="4">
        <f>$C$38</f>
        <v>0.3</v>
      </c>
      <c r="P38" s="4">
        <f>$D38/$D4*P4</f>
        <v>178.73999999999998</v>
      </c>
      <c r="Q38" s="123">
        <v>0</v>
      </c>
      <c r="R38" s="123">
        <v>0</v>
      </c>
      <c r="S38" t="s">
        <v>30</v>
      </c>
      <c r="T38" t="s">
        <v>31</v>
      </c>
      <c r="U38" s="4">
        <f>$C$38</f>
        <v>0.3</v>
      </c>
      <c r="V38" s="4">
        <f>$D38/$D4*V4</f>
        <v>174.05999999999997</v>
      </c>
      <c r="W38" s="123">
        <v>0</v>
      </c>
      <c r="X38" t="s">
        <v>30</v>
      </c>
      <c r="Y38" t="s">
        <v>31</v>
      </c>
      <c r="Z38" s="4">
        <f>$C$38</f>
        <v>0.3</v>
      </c>
      <c r="AA38" s="4">
        <f>$D38/$D4*AA4</f>
        <v>176.86799999999999</v>
      </c>
      <c r="AB38" s="123">
        <v>0</v>
      </c>
      <c r="AC38" t="s">
        <v>30</v>
      </c>
      <c r="AD38" t="s">
        <v>31</v>
      </c>
      <c r="AE38" s="4">
        <f>$C$38</f>
        <v>0.3</v>
      </c>
      <c r="AF38" s="4">
        <f>$D38/$D4*AF4</f>
        <v>178.48799999999997</v>
      </c>
      <c r="AG38" s="123">
        <v>0</v>
      </c>
      <c r="AH38" t="s">
        <v>30</v>
      </c>
      <c r="AI38" t="s">
        <v>31</v>
      </c>
      <c r="AJ38" s="4">
        <f>$C$38</f>
        <v>0.3</v>
      </c>
      <c r="AK38" s="4">
        <f>$D38/$D4*AK4</f>
        <v>178.73999999999998</v>
      </c>
      <c r="AL38" s="123">
        <v>0</v>
      </c>
      <c r="AM38" t="s">
        <v>30</v>
      </c>
      <c r="AN38" t="s">
        <v>31</v>
      </c>
      <c r="AO38" s="4">
        <f>$C$38</f>
        <v>0.3</v>
      </c>
      <c r="AP38" s="4">
        <f>$D38/$D4*AP4</f>
        <v>176.86799999999999</v>
      </c>
      <c r="AQ38" s="123">
        <v>0</v>
      </c>
      <c r="AR38" t="s">
        <v>30</v>
      </c>
      <c r="AS38" t="s">
        <v>31</v>
      </c>
      <c r="AT38" s="4">
        <f>$C$38</f>
        <v>0.3</v>
      </c>
      <c r="AU38" s="4">
        <f>$D38/$D4*AU4</f>
        <v>174.05999999999997</v>
      </c>
      <c r="AV38" s="123">
        <v>0</v>
      </c>
      <c r="AW38" t="s">
        <v>30</v>
      </c>
      <c r="AX38" t="s">
        <v>31</v>
      </c>
      <c r="AY38" s="4">
        <f>$C$38</f>
        <v>0.3</v>
      </c>
      <c r="AZ38" s="4">
        <f>$D38/$D4*AZ4</f>
        <v>178.16399999999999</v>
      </c>
      <c r="BA38" s="123">
        <v>0</v>
      </c>
      <c r="BB38" t="s">
        <v>30</v>
      </c>
      <c r="BC38" t="s">
        <v>31</v>
      </c>
      <c r="BD38" s="4">
        <f>$C$38</f>
        <v>0.3</v>
      </c>
      <c r="BE38" s="4">
        <f>$D38/$D4*BE4</f>
        <v>176.18399999999997</v>
      </c>
      <c r="BF38" s="123">
        <v>0</v>
      </c>
      <c r="BG38" t="s">
        <v>30</v>
      </c>
      <c r="BH38" t="s">
        <v>31</v>
      </c>
      <c r="BI38" s="4">
        <f>$C$38</f>
        <v>0.3</v>
      </c>
      <c r="BJ38" s="4">
        <f>$D38/$D4*BJ4</f>
        <v>176.57999999999998</v>
      </c>
      <c r="BK38" s="123">
        <v>0</v>
      </c>
      <c r="BL38" t="s">
        <v>30</v>
      </c>
      <c r="BM38" t="s">
        <v>31</v>
      </c>
      <c r="BN38" s="4">
        <f>$C$38</f>
        <v>0.3</v>
      </c>
      <c r="BO38" s="4">
        <f>$D38/$D4*BO4</f>
        <v>175.85999999999999</v>
      </c>
      <c r="BP38" s="123">
        <v>0</v>
      </c>
      <c r="BQ38" t="s">
        <v>30</v>
      </c>
      <c r="BR38" t="s">
        <v>31</v>
      </c>
      <c r="BS38" s="4">
        <f>$C$38</f>
        <v>0.3</v>
      </c>
      <c r="BT38" s="4">
        <f>$D38/$D4*BT4</f>
        <v>176.86799999999999</v>
      </c>
      <c r="BU38" s="123">
        <v>0</v>
      </c>
      <c r="BV38" t="s">
        <v>30</v>
      </c>
      <c r="BW38" t="s">
        <v>31</v>
      </c>
      <c r="BX38" s="4">
        <f>$C$38</f>
        <v>0.3</v>
      </c>
      <c r="BY38" s="4">
        <f>$D38/$D4*BY4</f>
        <v>178.73999999999998</v>
      </c>
      <c r="BZ38" s="123">
        <v>0</v>
      </c>
      <c r="CA38" t="s">
        <v>30</v>
      </c>
      <c r="CB38" t="s">
        <v>31</v>
      </c>
      <c r="CC38" s="4">
        <f>$C$38</f>
        <v>0.3</v>
      </c>
      <c r="CD38" s="4">
        <f>$D38/$D4*CD4</f>
        <v>176.25599999999997</v>
      </c>
      <c r="CE38" s="123">
        <v>0</v>
      </c>
      <c r="CF38" t="s">
        <v>30</v>
      </c>
      <c r="CG38" t="s">
        <v>31</v>
      </c>
      <c r="CH38" s="4">
        <f>$C$38</f>
        <v>0.3</v>
      </c>
      <c r="CI38" s="4">
        <f>$D38/$D4*CI4</f>
        <v>176.18399999999997</v>
      </c>
      <c r="CJ38" s="123">
        <v>0</v>
      </c>
      <c r="CK38" t="s">
        <v>30</v>
      </c>
      <c r="CL38" t="s">
        <v>31</v>
      </c>
      <c r="CM38" s="4">
        <f>$C$38</f>
        <v>0.3</v>
      </c>
      <c r="CN38" s="4">
        <f>$D38/$D4*CN4</f>
        <v>177.91199999999998</v>
      </c>
      <c r="CO38" s="123">
        <v>0</v>
      </c>
      <c r="CP38" t="s">
        <v>30</v>
      </c>
      <c r="CQ38" t="s">
        <v>31</v>
      </c>
      <c r="CR38" s="4">
        <f>$C$38</f>
        <v>0.3</v>
      </c>
      <c r="CS38" s="4">
        <f>$D38/$D4*CS4</f>
        <v>178.16399999999999</v>
      </c>
      <c r="CT38" s="123">
        <v>0</v>
      </c>
      <c r="CU38" t="s">
        <v>30</v>
      </c>
      <c r="CV38" t="s">
        <v>31</v>
      </c>
      <c r="CW38" s="4">
        <f>$C$38</f>
        <v>0.3</v>
      </c>
      <c r="CX38" s="4">
        <f>$D38/$D4*CX4</f>
        <v>176.18399999999997</v>
      </c>
      <c r="CY38" s="123">
        <v>0</v>
      </c>
      <c r="CZ38" t="s">
        <v>30</v>
      </c>
      <c r="DA38" t="s">
        <v>31</v>
      </c>
      <c r="DB38" s="4">
        <f>$C$38</f>
        <v>0.3</v>
      </c>
      <c r="DC38" s="4">
        <f>$D38/$D4*DC4</f>
        <v>176.25599999999997</v>
      </c>
      <c r="DD38" s="123">
        <v>0</v>
      </c>
      <c r="DE38" t="s">
        <v>30</v>
      </c>
      <c r="DF38" t="s">
        <v>31</v>
      </c>
      <c r="DG38" s="4">
        <f>$C$38</f>
        <v>0.3</v>
      </c>
      <c r="DH38" s="4">
        <f>$D38/$D4*DH4</f>
        <v>200.23199999999997</v>
      </c>
      <c r="DI38" s="123">
        <v>0</v>
      </c>
      <c r="DJ38" t="s">
        <v>30</v>
      </c>
      <c r="DK38" t="s">
        <v>31</v>
      </c>
      <c r="DL38" s="4">
        <f>$C$38</f>
        <v>0.3</v>
      </c>
      <c r="DM38" s="4">
        <f>$D38/$D4*DM4</f>
        <v>231.94800000000001</v>
      </c>
      <c r="DN38" s="123">
        <v>0</v>
      </c>
      <c r="DO38" t="s">
        <v>30</v>
      </c>
      <c r="DP38" t="s">
        <v>31</v>
      </c>
      <c r="DQ38" s="4">
        <f>$C$38</f>
        <v>0.3</v>
      </c>
      <c r="DR38" s="4">
        <f>$D38/$D4*DR4</f>
        <v>201.42</v>
      </c>
      <c r="DS38" s="123">
        <v>0</v>
      </c>
      <c r="DT38" t="s">
        <v>30</v>
      </c>
      <c r="DU38" t="s">
        <v>31</v>
      </c>
      <c r="DV38" s="4">
        <f>$C$38</f>
        <v>0.3</v>
      </c>
      <c r="DW38" s="4">
        <f>$D38/$D4*DW4</f>
        <v>200.05199999999999</v>
      </c>
      <c r="DX38" s="123">
        <v>0</v>
      </c>
      <c r="DY38" t="s">
        <v>30</v>
      </c>
      <c r="DZ38" t="s">
        <v>31</v>
      </c>
      <c r="EA38" s="4">
        <f>$C$38</f>
        <v>0.3</v>
      </c>
      <c r="EB38" s="4">
        <f>$D38/$D4*EB4</f>
        <v>232.81199999999998</v>
      </c>
      <c r="EC38" s="123">
        <v>0</v>
      </c>
      <c r="ED38" t="s">
        <v>30</v>
      </c>
      <c r="EE38" t="s">
        <v>31</v>
      </c>
      <c r="EF38" s="4">
        <f>$C$38</f>
        <v>0.3</v>
      </c>
      <c r="EG38" s="4">
        <f>$D38/$D4*EG4</f>
        <v>200.01599999999999</v>
      </c>
      <c r="EH38" s="123">
        <v>0</v>
      </c>
      <c r="EJ38" s="4">
        <f t="shared" si="3"/>
        <v>4804.5239999999985</v>
      </c>
      <c r="EK38" s="4">
        <f t="shared" si="4"/>
        <v>0</v>
      </c>
      <c r="EL38" s="4">
        <f t="shared" si="5"/>
        <v>0</v>
      </c>
      <c r="EM38" s="4">
        <f t="shared" si="6"/>
        <v>0</v>
      </c>
      <c r="EN38" s="4">
        <f t="shared" si="7"/>
        <v>0</v>
      </c>
      <c r="EO38" s="4">
        <f t="shared" si="8"/>
        <v>0</v>
      </c>
    </row>
    <row r="39" spans="1:145">
      <c r="A39" t="s">
        <v>32</v>
      </c>
      <c r="B39" t="s">
        <v>108</v>
      </c>
      <c r="C39" s="4">
        <v>0</v>
      </c>
      <c r="D39" s="4">
        <f>10200*1.05</f>
        <v>10710</v>
      </c>
      <c r="E39" s="124">
        <v>0</v>
      </c>
      <c r="F39" s="123">
        <v>0</v>
      </c>
      <c r="G39" t="s">
        <v>32</v>
      </c>
      <c r="H39" t="s">
        <v>108</v>
      </c>
      <c r="I39" s="4"/>
      <c r="J39" s="4">
        <f>$D39/$C7*I7</f>
        <v>394.26513011486679</v>
      </c>
      <c r="K39" s="123">
        <v>0</v>
      </c>
      <c r="L39" s="123">
        <v>0</v>
      </c>
      <c r="M39" t="s">
        <v>32</v>
      </c>
      <c r="N39" t="s">
        <v>108</v>
      </c>
      <c r="O39" s="4"/>
      <c r="P39" s="4">
        <f>$D39/$C7*O7</f>
        <v>398.43809709348938</v>
      </c>
      <c r="Q39" s="123">
        <v>0</v>
      </c>
      <c r="R39" s="123">
        <v>0</v>
      </c>
      <c r="S39" t="s">
        <v>32</v>
      </c>
      <c r="T39" t="s">
        <v>108</v>
      </c>
      <c r="U39" s="4"/>
      <c r="V39" s="4">
        <f>$D39/$C7*U7</f>
        <v>388.00567964693278</v>
      </c>
      <c r="W39" s="123">
        <v>0</v>
      </c>
      <c r="X39" t="s">
        <v>32</v>
      </c>
      <c r="Y39" t="s">
        <v>108</v>
      </c>
      <c r="Z39" s="4"/>
      <c r="AA39" s="4">
        <f>$D39/$C7*Z7</f>
        <v>394.26513011486679</v>
      </c>
      <c r="AB39" s="123">
        <v>0</v>
      </c>
      <c r="AC39" t="s">
        <v>32</v>
      </c>
      <c r="AD39" t="s">
        <v>108</v>
      </c>
      <c r="AE39" s="4"/>
      <c r="AF39" s="4">
        <f>$D39/$C7*AE7</f>
        <v>397.87635153867478</v>
      </c>
      <c r="AG39" s="123">
        <v>0</v>
      </c>
      <c r="AH39" t="s">
        <v>32</v>
      </c>
      <c r="AI39" t="s">
        <v>108</v>
      </c>
      <c r="AJ39" s="4"/>
      <c r="AK39" s="4">
        <f>$D39/$C7*AJ7</f>
        <v>398.43809709348938</v>
      </c>
      <c r="AL39" s="123">
        <v>0</v>
      </c>
      <c r="AM39" t="s">
        <v>32</v>
      </c>
      <c r="AN39" t="s">
        <v>108</v>
      </c>
      <c r="AO39" s="4"/>
      <c r="AP39" s="4">
        <f>$D39/$C7*AO7</f>
        <v>394.26513011486679</v>
      </c>
      <c r="AQ39" s="123">
        <v>0</v>
      </c>
      <c r="AR39" t="s">
        <v>32</v>
      </c>
      <c r="AS39" t="s">
        <v>108</v>
      </c>
      <c r="AT39" s="4"/>
      <c r="AU39" s="4">
        <f>$D39/$C7*AT7</f>
        <v>388.00567964693278</v>
      </c>
      <c r="AV39" s="123">
        <v>0</v>
      </c>
      <c r="AW39" t="s">
        <v>32</v>
      </c>
      <c r="AX39" t="s">
        <v>108</v>
      </c>
      <c r="AY39" s="4"/>
      <c r="AZ39" s="4">
        <f>$D39/$C7*AY7</f>
        <v>397.1541072539132</v>
      </c>
      <c r="BA39" s="123">
        <v>0</v>
      </c>
      <c r="BB39" t="s">
        <v>32</v>
      </c>
      <c r="BC39" t="s">
        <v>108</v>
      </c>
      <c r="BD39" s="4"/>
      <c r="BE39" s="4">
        <f>$D39/$C7*BD7</f>
        <v>392.74039218037001</v>
      </c>
      <c r="BF39" s="123">
        <v>0</v>
      </c>
      <c r="BG39" t="s">
        <v>32</v>
      </c>
      <c r="BH39" t="s">
        <v>108</v>
      </c>
      <c r="BI39" s="4"/>
      <c r="BJ39" s="4">
        <f>$D39/$C7*BI7</f>
        <v>393.62313519507865</v>
      </c>
      <c r="BK39" s="123">
        <v>0</v>
      </c>
      <c r="BL39" t="s">
        <v>32</v>
      </c>
      <c r="BM39" t="s">
        <v>108</v>
      </c>
      <c r="BN39" s="4"/>
      <c r="BO39" s="4">
        <f>$D39/$C7*BN7</f>
        <v>392.01814789560842</v>
      </c>
      <c r="BP39" s="123">
        <v>0</v>
      </c>
      <c r="BQ39" t="s">
        <v>32</v>
      </c>
      <c r="BR39" t="s">
        <v>108</v>
      </c>
      <c r="BS39" s="4"/>
      <c r="BT39" s="4">
        <f>$D39/$C7*BS7</f>
        <v>394.26513011486679</v>
      </c>
      <c r="BU39" s="123">
        <v>0</v>
      </c>
      <c r="BV39" t="s">
        <v>32</v>
      </c>
      <c r="BW39" t="s">
        <v>108</v>
      </c>
      <c r="BX39" s="4"/>
      <c r="BY39" s="4">
        <f>$D39/$C7*BX7</f>
        <v>398.43809709348938</v>
      </c>
      <c r="BZ39" s="123">
        <v>0</v>
      </c>
      <c r="CA39" t="s">
        <v>32</v>
      </c>
      <c r="CB39" t="s">
        <v>108</v>
      </c>
      <c r="CC39" s="4"/>
      <c r="CD39" s="4">
        <f>$D39/$C7*CC7</f>
        <v>392.90089091031706</v>
      </c>
      <c r="CE39" s="123">
        <v>0</v>
      </c>
      <c r="CF39" t="s">
        <v>32</v>
      </c>
      <c r="CG39" t="s">
        <v>108</v>
      </c>
      <c r="CH39" s="4"/>
      <c r="CI39" s="4">
        <f>$D39/$C7*CH7</f>
        <v>392.74039218037001</v>
      </c>
      <c r="CJ39" s="123">
        <v>0</v>
      </c>
      <c r="CK39" t="s">
        <v>32</v>
      </c>
      <c r="CL39" t="s">
        <v>108</v>
      </c>
      <c r="CM39" s="4"/>
      <c r="CN39" s="4">
        <f>$D39/$C7*CM7</f>
        <v>396.5923616990986</v>
      </c>
      <c r="CO39" s="123">
        <v>0</v>
      </c>
      <c r="CP39" t="s">
        <v>32</v>
      </c>
      <c r="CQ39" t="s">
        <v>108</v>
      </c>
      <c r="CR39" s="4"/>
      <c r="CS39" s="4">
        <f>$D39/$C7*CR7</f>
        <v>397.1541072539132</v>
      </c>
      <c r="CT39" s="123">
        <v>0</v>
      </c>
      <c r="CU39" t="s">
        <v>32</v>
      </c>
      <c r="CV39" t="s">
        <v>108</v>
      </c>
      <c r="CW39" s="4"/>
      <c r="CX39" s="4">
        <f>$D39/$C7*CW7</f>
        <v>392.74039218037001</v>
      </c>
      <c r="CY39" s="123">
        <v>0</v>
      </c>
      <c r="CZ39" t="s">
        <v>32</v>
      </c>
      <c r="DA39" t="s">
        <v>108</v>
      </c>
      <c r="DB39" s="4"/>
      <c r="DC39" s="4">
        <f>$D39/$C7*DB7</f>
        <v>392.90089091031706</v>
      </c>
      <c r="DD39" s="123">
        <v>0</v>
      </c>
      <c r="DE39" t="s">
        <v>32</v>
      </c>
      <c r="DF39" t="s">
        <v>108</v>
      </c>
      <c r="DG39" s="4"/>
      <c r="DH39" s="4">
        <f>$D39/$C7*DG7</f>
        <v>446.34696798267635</v>
      </c>
      <c r="DI39" s="123">
        <v>0</v>
      </c>
      <c r="DJ39" t="s">
        <v>32</v>
      </c>
      <c r="DK39" t="s">
        <v>108</v>
      </c>
      <c r="DL39" s="4"/>
      <c r="DM39" s="4">
        <f>$D39/$C7*DL7</f>
        <v>517.04665852434084</v>
      </c>
      <c r="DN39" s="123">
        <v>0</v>
      </c>
      <c r="DO39" t="s">
        <v>32</v>
      </c>
      <c r="DP39" t="s">
        <v>108</v>
      </c>
      <c r="DQ39" s="4"/>
      <c r="DR39" s="4">
        <f>$D39/$C7*DQ7</f>
        <v>448.99519702680226</v>
      </c>
      <c r="DS39" s="123">
        <v>0</v>
      </c>
      <c r="DT39" t="s">
        <v>32</v>
      </c>
      <c r="DU39" t="s">
        <v>108</v>
      </c>
      <c r="DV39" s="4"/>
      <c r="DW39" s="4">
        <f>$D39/$C7*DV7</f>
        <v>445.9457211578088</v>
      </c>
      <c r="DX39" s="123">
        <v>0</v>
      </c>
      <c r="DY39" t="s">
        <v>32</v>
      </c>
      <c r="DZ39" t="s">
        <v>108</v>
      </c>
      <c r="EA39" s="4"/>
      <c r="EB39" s="4">
        <f>$D39/$C7*EA7</f>
        <v>518.97264328370511</v>
      </c>
      <c r="EC39" s="123">
        <v>0</v>
      </c>
      <c r="ED39" t="s">
        <v>32</v>
      </c>
      <c r="EE39" t="s">
        <v>108</v>
      </c>
      <c r="EF39" s="4"/>
      <c r="EG39" s="4">
        <f>$D39/$C7*EF7</f>
        <v>445.86547179283531</v>
      </c>
      <c r="EH39" s="123">
        <v>0</v>
      </c>
      <c r="EJ39" s="4">
        <f t="shared" si="3"/>
        <v>10709.999999999998</v>
      </c>
      <c r="EK39" s="4">
        <f t="shared" si="4"/>
        <v>0</v>
      </c>
      <c r="EL39" s="4">
        <f t="shared" si="5"/>
        <v>0</v>
      </c>
      <c r="EM39" s="4">
        <f t="shared" si="6"/>
        <v>0</v>
      </c>
      <c r="EN39" s="4">
        <f t="shared" si="7"/>
        <v>0</v>
      </c>
      <c r="EO39" s="4">
        <f t="shared" si="8"/>
        <v>0</v>
      </c>
    </row>
    <row r="40" spans="1:145">
      <c r="A40" t="s">
        <v>35</v>
      </c>
      <c r="B40" t="s">
        <v>33</v>
      </c>
      <c r="C40" s="34" t="s">
        <v>0</v>
      </c>
      <c r="D40"/>
      <c r="E40" s="123"/>
      <c r="F40" s="123">
        <v>0</v>
      </c>
      <c r="G40" t="s">
        <v>35</v>
      </c>
      <c r="H40" t="s">
        <v>33</v>
      </c>
      <c r="I40" s="34" t="s">
        <v>0</v>
      </c>
      <c r="J40"/>
      <c r="K40" s="123"/>
      <c r="L40" s="123"/>
      <c r="M40" t="s">
        <v>35</v>
      </c>
      <c r="N40" t="s">
        <v>33</v>
      </c>
      <c r="O40" s="34" t="s">
        <v>0</v>
      </c>
      <c r="P40"/>
      <c r="Q40" s="123"/>
      <c r="R40" s="123"/>
      <c r="S40" t="s">
        <v>35</v>
      </c>
      <c r="T40" t="s">
        <v>33</v>
      </c>
      <c r="U40" s="34" t="s">
        <v>0</v>
      </c>
      <c r="V40"/>
      <c r="W40" s="123"/>
      <c r="X40" t="s">
        <v>35</v>
      </c>
      <c r="Y40" t="s">
        <v>33</v>
      </c>
      <c r="Z40" s="34" t="s">
        <v>0</v>
      </c>
      <c r="AA40"/>
      <c r="AB40" s="123"/>
      <c r="AC40" t="s">
        <v>35</v>
      </c>
      <c r="AD40" t="s">
        <v>33</v>
      </c>
      <c r="AE40" s="34" t="s">
        <v>0</v>
      </c>
      <c r="AF40"/>
      <c r="AG40" s="123"/>
      <c r="AH40" t="s">
        <v>35</v>
      </c>
      <c r="AI40" t="s">
        <v>33</v>
      </c>
      <c r="AJ40" s="34" t="s">
        <v>0</v>
      </c>
      <c r="AK40"/>
      <c r="AL40" s="123"/>
      <c r="AM40" t="s">
        <v>35</v>
      </c>
      <c r="AN40" t="s">
        <v>33</v>
      </c>
      <c r="AO40" s="34" t="s">
        <v>0</v>
      </c>
      <c r="AP40"/>
      <c r="AQ40" s="123"/>
      <c r="AR40" t="s">
        <v>35</v>
      </c>
      <c r="AS40" t="s">
        <v>33</v>
      </c>
      <c r="AT40" s="34" t="s">
        <v>0</v>
      </c>
      <c r="AU40"/>
      <c r="AV40" s="123"/>
      <c r="AW40" t="s">
        <v>35</v>
      </c>
      <c r="AX40" t="s">
        <v>33</v>
      </c>
      <c r="AY40" s="34" t="s">
        <v>0</v>
      </c>
      <c r="AZ40"/>
      <c r="BA40" s="123"/>
      <c r="BB40" t="s">
        <v>35</v>
      </c>
      <c r="BC40" t="s">
        <v>33</v>
      </c>
      <c r="BD40" s="34" t="s">
        <v>0</v>
      </c>
      <c r="BE40"/>
      <c r="BF40" s="123"/>
      <c r="BG40" t="s">
        <v>35</v>
      </c>
      <c r="BH40" t="s">
        <v>33</v>
      </c>
      <c r="BI40" s="34" t="s">
        <v>0</v>
      </c>
      <c r="BJ40"/>
      <c r="BK40" s="123"/>
      <c r="BL40" t="s">
        <v>35</v>
      </c>
      <c r="BM40" t="s">
        <v>33</v>
      </c>
      <c r="BN40" s="34" t="s">
        <v>0</v>
      </c>
      <c r="BO40"/>
      <c r="BP40" s="123"/>
      <c r="BQ40" t="s">
        <v>35</v>
      </c>
      <c r="BR40" t="s">
        <v>33</v>
      </c>
      <c r="BS40" s="34" t="s">
        <v>0</v>
      </c>
      <c r="BT40"/>
      <c r="BU40" s="123"/>
      <c r="BV40" t="s">
        <v>35</v>
      </c>
      <c r="BW40" t="s">
        <v>33</v>
      </c>
      <c r="BX40" s="34" t="s">
        <v>0</v>
      </c>
      <c r="BY40"/>
      <c r="BZ40" s="123"/>
      <c r="CA40" t="s">
        <v>35</v>
      </c>
      <c r="CB40" t="s">
        <v>33</v>
      </c>
      <c r="CC40" s="34" t="s">
        <v>0</v>
      </c>
      <c r="CD40"/>
      <c r="CE40" s="123"/>
      <c r="CF40" t="s">
        <v>35</v>
      </c>
      <c r="CG40" t="s">
        <v>33</v>
      </c>
      <c r="CH40" s="34" t="s">
        <v>0</v>
      </c>
      <c r="CI40"/>
      <c r="CJ40" s="123"/>
      <c r="CK40" t="s">
        <v>35</v>
      </c>
      <c r="CL40" t="s">
        <v>33</v>
      </c>
      <c r="CM40" s="34" t="s">
        <v>0</v>
      </c>
      <c r="CN40"/>
      <c r="CO40" s="123"/>
      <c r="CP40" t="s">
        <v>35</v>
      </c>
      <c r="CQ40" t="s">
        <v>33</v>
      </c>
      <c r="CR40" s="34" t="s">
        <v>0</v>
      </c>
      <c r="CS40"/>
      <c r="CT40" s="123"/>
      <c r="CU40" t="s">
        <v>35</v>
      </c>
      <c r="CV40" t="s">
        <v>33</v>
      </c>
      <c r="CW40" s="34" t="s">
        <v>0</v>
      </c>
      <c r="CX40"/>
      <c r="CY40" s="123"/>
      <c r="CZ40" t="s">
        <v>35</v>
      </c>
      <c r="DA40" t="s">
        <v>33</v>
      </c>
      <c r="DB40" s="34" t="s">
        <v>0</v>
      </c>
      <c r="DC40"/>
      <c r="DD40" s="123"/>
      <c r="DE40" t="s">
        <v>35</v>
      </c>
      <c r="DF40" t="s">
        <v>33</v>
      </c>
      <c r="DG40" s="34" t="s">
        <v>0</v>
      </c>
      <c r="DH40"/>
      <c r="DI40" s="123"/>
      <c r="DJ40" t="s">
        <v>35</v>
      </c>
      <c r="DK40" t="s">
        <v>33</v>
      </c>
      <c r="DL40" s="34" t="s">
        <v>0</v>
      </c>
      <c r="DM40"/>
      <c r="DN40" s="123"/>
      <c r="DO40" t="s">
        <v>35</v>
      </c>
      <c r="DP40" t="s">
        <v>33</v>
      </c>
      <c r="DQ40" s="34" t="s">
        <v>0</v>
      </c>
      <c r="DR40"/>
      <c r="DS40" s="123"/>
      <c r="DT40" t="s">
        <v>35</v>
      </c>
      <c r="DU40" t="s">
        <v>33</v>
      </c>
      <c r="DV40" s="34" t="s">
        <v>0</v>
      </c>
      <c r="DW40"/>
      <c r="DX40" s="123"/>
      <c r="DY40" t="s">
        <v>35</v>
      </c>
      <c r="DZ40" t="s">
        <v>33</v>
      </c>
      <c r="EA40" s="34" t="s">
        <v>0</v>
      </c>
      <c r="EB40"/>
      <c r="EC40" s="123"/>
      <c r="ED40" t="s">
        <v>35</v>
      </c>
      <c r="EE40" t="s">
        <v>33</v>
      </c>
      <c r="EF40" s="34" t="s">
        <v>0</v>
      </c>
      <c r="EG40"/>
      <c r="EH40" s="123"/>
      <c r="EJ40" s="4">
        <f t="shared" si="3"/>
        <v>0</v>
      </c>
      <c r="EK40" s="4">
        <f t="shared" si="4"/>
        <v>0</v>
      </c>
      <c r="EL40" s="4">
        <f t="shared" si="5"/>
        <v>0</v>
      </c>
      <c r="EM40" s="4">
        <f t="shared" si="6"/>
        <v>0</v>
      </c>
      <c r="EN40" s="4">
        <f t="shared" si="7"/>
        <v>0</v>
      </c>
      <c r="EO40" s="4">
        <f t="shared" si="8"/>
        <v>0</v>
      </c>
    </row>
    <row r="41" spans="1:145">
      <c r="B41" t="s">
        <v>34</v>
      </c>
      <c r="C41" s="34">
        <v>0.02</v>
      </c>
      <c r="D41" s="4">
        <f>(D36+D37+D38+D39)*C41</f>
        <v>1855.1994159360002</v>
      </c>
      <c r="E41" s="123">
        <v>0</v>
      </c>
      <c r="F41" s="123">
        <v>0</v>
      </c>
      <c r="H41" t="s">
        <v>34</v>
      </c>
      <c r="I41" s="34">
        <v>0.02</v>
      </c>
      <c r="J41" s="4">
        <f>(J36+J37+J38+J39)*I41</f>
        <v>68.294826954297335</v>
      </c>
      <c r="K41" s="123">
        <v>0</v>
      </c>
      <c r="L41" s="123">
        <v>0</v>
      </c>
      <c r="N41" t="s">
        <v>34</v>
      </c>
      <c r="O41" s="34">
        <v>0.02</v>
      </c>
      <c r="P41" s="4">
        <f>(P36+P37+P38+P39)*O41</f>
        <v>69.017465301869791</v>
      </c>
      <c r="Q41" s="123">
        <v>0</v>
      </c>
      <c r="R41" s="123">
        <v>0</v>
      </c>
      <c r="T41" t="s">
        <v>34</v>
      </c>
      <c r="U41" s="34">
        <v>0.02</v>
      </c>
      <c r="V41" s="4">
        <f>(V36+V37+V38+V39)*U41</f>
        <v>67.211269432938664</v>
      </c>
      <c r="W41" s="123">
        <v>0</v>
      </c>
      <c r="Y41" t="s">
        <v>34</v>
      </c>
      <c r="Z41" s="34">
        <v>0.02</v>
      </c>
      <c r="AA41" s="4">
        <f>(AA36+AA37+AA38+AA39)*Z41</f>
        <v>68.294826954297335</v>
      </c>
      <c r="AB41" s="123">
        <v>0</v>
      </c>
      <c r="AD41" t="s">
        <v>34</v>
      </c>
      <c r="AE41" s="34">
        <v>0.02</v>
      </c>
      <c r="AF41" s="4">
        <f>(AF36+AF37+AF38+AF39)*AE41</f>
        <v>68.921187062773498</v>
      </c>
      <c r="AG41" s="123">
        <v>0</v>
      </c>
      <c r="AI41" t="s">
        <v>34</v>
      </c>
      <c r="AJ41" s="34">
        <v>0.02</v>
      </c>
      <c r="AK41" s="4">
        <f>(AK36+AK37+AK38+AK39)*AJ41</f>
        <v>69.017465301869791</v>
      </c>
      <c r="AL41" s="123">
        <v>0</v>
      </c>
      <c r="AN41" t="s">
        <v>34</v>
      </c>
      <c r="AO41" s="34">
        <v>0.02</v>
      </c>
      <c r="AP41" s="4">
        <f>(AP36+AP37+AP38+AP39)*AO41</f>
        <v>68.294826954297335</v>
      </c>
      <c r="AQ41" s="123">
        <v>0</v>
      </c>
      <c r="AS41" t="s">
        <v>34</v>
      </c>
      <c r="AT41" s="34">
        <v>0.02</v>
      </c>
      <c r="AU41" s="4">
        <f>(AU36+AU37+AU38+AU39)*AT41</f>
        <v>67.211269432938664</v>
      </c>
      <c r="AV41" s="123">
        <v>0</v>
      </c>
      <c r="AX41" t="s">
        <v>34</v>
      </c>
      <c r="AY41" s="34">
        <v>0.02</v>
      </c>
      <c r="AZ41" s="4">
        <f>(AZ36+AZ37+AZ38+AZ39)*AY41</f>
        <v>68.795115041078262</v>
      </c>
      <c r="BA41" s="123">
        <v>0</v>
      </c>
      <c r="BC41" t="s">
        <v>34</v>
      </c>
      <c r="BD41" s="34">
        <v>0.02</v>
      </c>
      <c r="BE41" s="4">
        <f>(BE36+BE37+BE38+BE39)*BD41</f>
        <v>68.030986019607397</v>
      </c>
      <c r="BF41" s="123">
        <v>0</v>
      </c>
      <c r="BH41" t="s">
        <v>34</v>
      </c>
      <c r="BI41" s="34">
        <v>0.02</v>
      </c>
      <c r="BJ41" s="4">
        <f>(BJ36+BJ37+BJ38+BJ39)*BI41</f>
        <v>68.184451823901568</v>
      </c>
      <c r="BK41" s="123">
        <v>0</v>
      </c>
      <c r="BM41" t="s">
        <v>34</v>
      </c>
      <c r="BN41" s="34">
        <v>0.02</v>
      </c>
      <c r="BO41" s="4">
        <f>(BO36+BO37+BO38+BO39)*BN41</f>
        <v>67.905713997912159</v>
      </c>
      <c r="BP41" s="123">
        <v>0</v>
      </c>
      <c r="BR41" t="s">
        <v>34</v>
      </c>
      <c r="BS41" s="34">
        <v>0.02</v>
      </c>
      <c r="BT41" s="4">
        <f>(BT36+BT37+BT38+BT39)*BS41</f>
        <v>68.294826954297335</v>
      </c>
      <c r="BU41" s="123">
        <v>0</v>
      </c>
      <c r="BW41" t="s">
        <v>34</v>
      </c>
      <c r="BX41" s="34">
        <v>0.02</v>
      </c>
      <c r="BY41" s="4">
        <f>(BY36+BY37+BY38+BY39)*BX41</f>
        <v>69.017465301869791</v>
      </c>
      <c r="BZ41" s="123">
        <v>0</v>
      </c>
      <c r="CB41" t="s">
        <v>34</v>
      </c>
      <c r="CC41" s="34">
        <v>0.02</v>
      </c>
      <c r="CD41" s="4">
        <f>(CD36+CD37+CD38+CD39)*CC41</f>
        <v>68.059179802206344</v>
      </c>
      <c r="CE41" s="123">
        <v>0</v>
      </c>
      <c r="CG41" t="s">
        <v>34</v>
      </c>
      <c r="CH41" s="34">
        <v>0.02</v>
      </c>
      <c r="CI41" s="4">
        <f>(CI36+CI37+CI38+CI39)*CH41</f>
        <v>68.030986019607397</v>
      </c>
      <c r="CJ41" s="123">
        <v>0</v>
      </c>
      <c r="CL41" t="s">
        <v>34</v>
      </c>
      <c r="CM41" s="34">
        <v>0.02</v>
      </c>
      <c r="CN41" s="4">
        <f>(CN36+CN37+CN38+CN39)*CM41</f>
        <v>68.698036801981971</v>
      </c>
      <c r="CO41" s="123">
        <v>0</v>
      </c>
      <c r="CQ41" t="s">
        <v>34</v>
      </c>
      <c r="CR41" s="34">
        <v>0.02</v>
      </c>
      <c r="CS41" s="4">
        <f>(CS36+CS37+CS38+CS39)*CR41</f>
        <v>68.795115041078262</v>
      </c>
      <c r="CT41" s="123">
        <v>0</v>
      </c>
      <c r="CV41" t="s">
        <v>34</v>
      </c>
      <c r="CW41" s="34">
        <v>0.02</v>
      </c>
      <c r="CX41" s="4">
        <f>(CX36+CX37+CX38+CX39)*CW41</f>
        <v>68.030986019607397</v>
      </c>
      <c r="CY41" s="123">
        <v>0</v>
      </c>
      <c r="DA41" t="s">
        <v>34</v>
      </c>
      <c r="DB41" s="34">
        <v>0.02</v>
      </c>
      <c r="DC41" s="4">
        <f>(DC36+DC37+DC38+DC39)*DB41</f>
        <v>68.059179802206344</v>
      </c>
      <c r="DD41" s="123">
        <v>0</v>
      </c>
      <c r="DF41" t="s">
        <v>34</v>
      </c>
      <c r="DG41" s="34">
        <v>0.02</v>
      </c>
      <c r="DH41" s="4">
        <f>(DH36+DH37+DH38+DH39)*DG41</f>
        <v>77.317309407653525</v>
      </c>
      <c r="DI41" s="123">
        <v>0</v>
      </c>
      <c r="DK41" t="s">
        <v>34</v>
      </c>
      <c r="DL41" s="34">
        <v>0.02</v>
      </c>
      <c r="DM41" s="4">
        <f>(DM36+DM37+DM38+DM39)*DL41</f>
        <v>89.563070642486807</v>
      </c>
      <c r="DN41" s="123">
        <v>0</v>
      </c>
      <c r="DP41" t="s">
        <v>34</v>
      </c>
      <c r="DQ41" s="34">
        <v>0.02</v>
      </c>
      <c r="DR41" s="4">
        <f>(DR36+DR37+DR38+DR39)*DQ41</f>
        <v>77.775306820536045</v>
      </c>
      <c r="DS41" s="123">
        <v>0</v>
      </c>
      <c r="DU41" t="s">
        <v>34</v>
      </c>
      <c r="DV41" s="34">
        <v>0.02</v>
      </c>
      <c r="DW41" s="4">
        <f>(DW36+DW37+DW38+DW39)*DV41</f>
        <v>77.248424951156181</v>
      </c>
      <c r="DX41" s="123">
        <v>0</v>
      </c>
      <c r="DZ41" t="s">
        <v>34</v>
      </c>
      <c r="EA41" s="34">
        <v>0.02</v>
      </c>
      <c r="EB41" s="4">
        <f>(EB36+EB37+EB38+EB39)*EA41</f>
        <v>89.896596033674101</v>
      </c>
      <c r="EC41" s="123">
        <v>0</v>
      </c>
      <c r="EE41" t="s">
        <v>34</v>
      </c>
      <c r="EF41" s="34">
        <v>0.02</v>
      </c>
      <c r="EG41" s="4">
        <f>(EG36+EG37+EG38+EG39)*EF41</f>
        <v>77.23352805985671</v>
      </c>
      <c r="EH41" s="123">
        <v>0</v>
      </c>
      <c r="EJ41" s="4">
        <f t="shared" si="3"/>
        <v>1855.1994159360002</v>
      </c>
      <c r="EK41" s="4">
        <f t="shared" si="4"/>
        <v>0</v>
      </c>
      <c r="EL41" s="4">
        <f t="shared" si="5"/>
        <v>0</v>
      </c>
      <c r="EM41" s="4">
        <f t="shared" si="6"/>
        <v>0</v>
      </c>
      <c r="EN41" s="4">
        <f t="shared" si="7"/>
        <v>0</v>
      </c>
      <c r="EO41" s="4">
        <f t="shared" si="8"/>
        <v>0</v>
      </c>
    </row>
    <row r="42" spans="1:145">
      <c r="A42" t="s">
        <v>38</v>
      </c>
      <c r="B42" t="s">
        <v>36</v>
      </c>
      <c r="C42" s="4">
        <v>225</v>
      </c>
      <c r="D42" s="4">
        <f>C42*A7</f>
        <v>5850</v>
      </c>
      <c r="E42" s="123">
        <f>(C42/5*A6)</f>
        <v>0</v>
      </c>
      <c r="F42" s="123">
        <v>0</v>
      </c>
      <c r="G42" t="s">
        <v>38</v>
      </c>
      <c r="H42" t="s">
        <v>37</v>
      </c>
      <c r="I42" s="4"/>
      <c r="J42" s="4">
        <f>$D42/$D4*J4</f>
        <v>215.35490300391885</v>
      </c>
      <c r="K42" s="123">
        <v>0</v>
      </c>
      <c r="L42" s="123">
        <v>0</v>
      </c>
      <c r="M42" t="s">
        <v>38</v>
      </c>
      <c r="N42" t="s">
        <v>37</v>
      </c>
      <c r="O42" s="4"/>
      <c r="P42" s="4">
        <f>$D42/$D4*P4</f>
        <v>217.63425471493119</v>
      </c>
      <c r="Q42" s="123">
        <v>0</v>
      </c>
      <c r="R42" s="123">
        <v>0</v>
      </c>
      <c r="S42" t="s">
        <v>38</v>
      </c>
      <c r="T42" t="s">
        <v>37</v>
      </c>
      <c r="U42" s="4"/>
      <c r="V42" s="4">
        <f>$D42/$D4*V4</f>
        <v>211.93587543740028</v>
      </c>
      <c r="W42" s="123">
        <v>0</v>
      </c>
      <c r="X42" t="s">
        <v>38</v>
      </c>
      <c r="Y42" t="s">
        <v>37</v>
      </c>
      <c r="Z42" s="4"/>
      <c r="AA42" s="4">
        <f>$D42/$D4*AA4</f>
        <v>215.35490300391885</v>
      </c>
      <c r="AB42" s="123">
        <v>0</v>
      </c>
      <c r="AC42" t="s">
        <v>38</v>
      </c>
      <c r="AD42" t="s">
        <v>37</v>
      </c>
      <c r="AE42" s="4"/>
      <c r="AF42" s="4">
        <f>$D42/$D4*AF4</f>
        <v>217.32741890767952</v>
      </c>
      <c r="AG42" s="123">
        <v>0</v>
      </c>
      <c r="AH42" t="s">
        <v>38</v>
      </c>
      <c r="AI42" t="s">
        <v>37</v>
      </c>
      <c r="AJ42" s="4"/>
      <c r="AK42" s="4">
        <f>$D42/$D4*AK4</f>
        <v>217.63425471493119</v>
      </c>
      <c r="AL42" s="123">
        <v>0</v>
      </c>
      <c r="AM42" t="s">
        <v>38</v>
      </c>
      <c r="AN42" t="s">
        <v>37</v>
      </c>
      <c r="AO42" s="4"/>
      <c r="AP42" s="4">
        <f>$D42/$D4*AP4</f>
        <v>215.35490300391885</v>
      </c>
      <c r="AQ42" s="123">
        <v>0</v>
      </c>
      <c r="AR42" t="s">
        <v>38</v>
      </c>
      <c r="AS42" t="s">
        <v>37</v>
      </c>
      <c r="AT42" s="4"/>
      <c r="AU42" s="4">
        <f>$D42/$D4*AU4</f>
        <v>211.93587543740028</v>
      </c>
      <c r="AV42" s="123">
        <v>0</v>
      </c>
      <c r="AW42" t="s">
        <v>38</v>
      </c>
      <c r="AX42" t="s">
        <v>37</v>
      </c>
      <c r="AY42" s="4"/>
      <c r="AZ42" s="4">
        <f>$D42/$D4*AZ4</f>
        <v>216.9329157269274</v>
      </c>
      <c r="BA42" s="123">
        <v>0</v>
      </c>
      <c r="BB42" t="s">
        <v>38</v>
      </c>
      <c r="BC42" t="s">
        <v>37</v>
      </c>
      <c r="BD42" s="4"/>
      <c r="BE42" s="4">
        <f>$D42/$D4*BE4</f>
        <v>214.5220629556643</v>
      </c>
      <c r="BF42" s="123">
        <v>0</v>
      </c>
      <c r="BG42" t="s">
        <v>38</v>
      </c>
      <c r="BH42" t="s">
        <v>37</v>
      </c>
      <c r="BI42" s="4"/>
      <c r="BJ42" s="4">
        <f>$D42/$D4*BJ4</f>
        <v>215.00423350991693</v>
      </c>
      <c r="BK42" s="123">
        <v>0</v>
      </c>
      <c r="BL42" t="s">
        <v>38</v>
      </c>
      <c r="BM42" t="s">
        <v>37</v>
      </c>
      <c r="BN42" s="4"/>
      <c r="BO42" s="4">
        <f>$D42/$D4*BO4</f>
        <v>214.12755977491219</v>
      </c>
      <c r="BP42" s="123">
        <v>0</v>
      </c>
      <c r="BQ42" t="s">
        <v>38</v>
      </c>
      <c r="BR42" t="s">
        <v>37</v>
      </c>
      <c r="BS42" s="4"/>
      <c r="BT42" s="4">
        <f>$D42/$D4*BT4</f>
        <v>215.35490300391885</v>
      </c>
      <c r="BU42" s="123">
        <v>0</v>
      </c>
      <c r="BV42" t="s">
        <v>38</v>
      </c>
      <c r="BW42" t="s">
        <v>37</v>
      </c>
      <c r="BX42" s="4"/>
      <c r="BY42" s="4">
        <f>$D42/$D4*BY4</f>
        <v>217.63425471493119</v>
      </c>
      <c r="BZ42" s="123">
        <v>0</v>
      </c>
      <c r="CA42" t="s">
        <v>38</v>
      </c>
      <c r="CB42" t="s">
        <v>37</v>
      </c>
      <c r="CC42" s="4"/>
      <c r="CD42" s="4">
        <f>$D42/$D4*CD4</f>
        <v>214.60973032916479</v>
      </c>
      <c r="CE42" s="123">
        <v>0</v>
      </c>
      <c r="CF42" t="s">
        <v>38</v>
      </c>
      <c r="CG42" t="s">
        <v>37</v>
      </c>
      <c r="CH42" s="4"/>
      <c r="CI42" s="4">
        <f>$D42/$D4*CI4</f>
        <v>214.5220629556643</v>
      </c>
      <c r="CJ42" s="123">
        <v>0</v>
      </c>
      <c r="CK42" t="s">
        <v>38</v>
      </c>
      <c r="CL42" t="s">
        <v>37</v>
      </c>
      <c r="CM42" s="4"/>
      <c r="CN42" s="4">
        <f>$D42/$D4*CN4</f>
        <v>216.62607991967573</v>
      </c>
      <c r="CO42" s="123">
        <v>0</v>
      </c>
      <c r="CP42" t="s">
        <v>38</v>
      </c>
      <c r="CQ42" t="s">
        <v>37</v>
      </c>
      <c r="CR42" s="4"/>
      <c r="CS42" s="4">
        <f>$D42/$D4*CS4</f>
        <v>216.9329157269274</v>
      </c>
      <c r="CT42" s="123">
        <v>0</v>
      </c>
      <c r="CU42" t="s">
        <v>38</v>
      </c>
      <c r="CV42" t="s">
        <v>37</v>
      </c>
      <c r="CW42" s="4"/>
      <c r="CX42" s="4">
        <f>$D42/$D4*CX4</f>
        <v>214.5220629556643</v>
      </c>
      <c r="CY42" s="123">
        <v>0</v>
      </c>
      <c r="CZ42" t="s">
        <v>38</v>
      </c>
      <c r="DA42" t="s">
        <v>37</v>
      </c>
      <c r="DB42" s="4"/>
      <c r="DC42" s="4">
        <f>$D42/$D4*DC4</f>
        <v>214.60973032916479</v>
      </c>
      <c r="DD42" s="123">
        <v>0</v>
      </c>
      <c r="DE42" t="s">
        <v>38</v>
      </c>
      <c r="DF42" t="s">
        <v>37</v>
      </c>
      <c r="DG42" s="4"/>
      <c r="DH42" s="4">
        <f>$D42/$D4*DH4</f>
        <v>243.80296570482321</v>
      </c>
      <c r="DI42" s="123">
        <v>0</v>
      </c>
      <c r="DJ42" t="s">
        <v>38</v>
      </c>
      <c r="DK42" t="s">
        <v>37</v>
      </c>
      <c r="DL42" s="4"/>
      <c r="DM42" s="4">
        <f>$D42/$D4*DM4</f>
        <v>282.42044373178288</v>
      </c>
      <c r="DN42" s="123">
        <v>0</v>
      </c>
      <c r="DO42" t="s">
        <v>38</v>
      </c>
      <c r="DP42" t="s">
        <v>37</v>
      </c>
      <c r="DQ42" s="4"/>
      <c r="DR42" s="4">
        <f>$D42/$D4*DR4</f>
        <v>245.24947736758111</v>
      </c>
      <c r="DS42" s="123">
        <v>0</v>
      </c>
      <c r="DT42" t="s">
        <v>38</v>
      </c>
      <c r="DU42" t="s">
        <v>37</v>
      </c>
      <c r="DV42" s="4"/>
      <c r="DW42" s="4">
        <f>$D42/$D4*DW4</f>
        <v>243.58379727107203</v>
      </c>
      <c r="DX42" s="123">
        <v>0</v>
      </c>
      <c r="DY42" t="s">
        <v>38</v>
      </c>
      <c r="DZ42" t="s">
        <v>37</v>
      </c>
      <c r="EA42" s="4"/>
      <c r="EB42" s="4">
        <f>$D42/$D4*EB4</f>
        <v>283.47245221378853</v>
      </c>
      <c r="EC42" s="123">
        <v>0</v>
      </c>
      <c r="ED42" t="s">
        <v>38</v>
      </c>
      <c r="EE42" t="s">
        <v>37</v>
      </c>
      <c r="EF42" s="4"/>
      <c r="EG42" s="4">
        <f>$D42/$D4*EG4</f>
        <v>243.53996358432181</v>
      </c>
      <c r="EH42" s="123">
        <v>0</v>
      </c>
      <c r="EJ42" s="4">
        <f t="shared" si="3"/>
        <v>5850</v>
      </c>
      <c r="EK42" s="4">
        <f t="shared" si="4"/>
        <v>0</v>
      </c>
      <c r="EL42" s="4">
        <f t="shared" si="5"/>
        <v>0</v>
      </c>
      <c r="EM42" s="4">
        <f t="shared" si="6"/>
        <v>0</v>
      </c>
      <c r="EN42" s="4">
        <f t="shared" si="7"/>
        <v>0</v>
      </c>
      <c r="EO42" s="4">
        <f t="shared" si="8"/>
        <v>0</v>
      </c>
    </row>
    <row r="43" spans="1:145">
      <c r="A43" s="46" t="s">
        <v>40</v>
      </c>
      <c r="B43" s="46" t="s">
        <v>39</v>
      </c>
      <c r="C43" s="48">
        <v>1.5</v>
      </c>
      <c r="D43" s="48">
        <f>(C43*12)*D4</f>
        <v>24022.62</v>
      </c>
      <c r="E43" s="124">
        <f>C43*12*D6</f>
        <v>0</v>
      </c>
      <c r="F43" s="124">
        <v>0</v>
      </c>
      <c r="G43" s="46" t="s">
        <v>40</v>
      </c>
      <c r="H43" t="s">
        <v>39</v>
      </c>
      <c r="I43" s="4">
        <f>$C$43</f>
        <v>1.5</v>
      </c>
      <c r="J43" s="4">
        <f>$D43/$D4*J4</f>
        <v>884.34</v>
      </c>
      <c r="K43" s="123">
        <v>0</v>
      </c>
      <c r="L43" s="123">
        <v>0</v>
      </c>
      <c r="M43" s="46" t="s">
        <v>40</v>
      </c>
      <c r="N43" t="s">
        <v>39</v>
      </c>
      <c r="O43" s="4">
        <f>$C$43</f>
        <v>1.5</v>
      </c>
      <c r="P43" s="4">
        <f>$D43/$D4*P4</f>
        <v>893.69999999999993</v>
      </c>
      <c r="Q43" s="4">
        <v>0</v>
      </c>
      <c r="R43" s="4">
        <v>0</v>
      </c>
      <c r="S43" s="46" t="s">
        <v>40</v>
      </c>
      <c r="T43" t="s">
        <v>39</v>
      </c>
      <c r="U43" s="4">
        <f>$C$43</f>
        <v>1.5</v>
      </c>
      <c r="V43" s="4">
        <f>$D43/$D4*V4</f>
        <v>870.30000000000007</v>
      </c>
      <c r="W43" s="4">
        <v>0</v>
      </c>
      <c r="X43" s="46" t="s">
        <v>40</v>
      </c>
      <c r="Y43" t="s">
        <v>39</v>
      </c>
      <c r="Z43" s="4">
        <f>$C$43</f>
        <v>1.5</v>
      </c>
      <c r="AA43" s="4">
        <f>$D43/$D4*AA4</f>
        <v>884.34</v>
      </c>
      <c r="AB43" s="4">
        <v>0</v>
      </c>
      <c r="AC43" s="46" t="s">
        <v>40</v>
      </c>
      <c r="AD43" t="s">
        <v>39</v>
      </c>
      <c r="AE43" s="4">
        <f>$C$43</f>
        <v>1.5</v>
      </c>
      <c r="AF43" s="4">
        <f>$D43/$D4*AF4</f>
        <v>892.43999999999994</v>
      </c>
      <c r="AG43" s="4">
        <v>0</v>
      </c>
      <c r="AH43" s="46" t="s">
        <v>40</v>
      </c>
      <c r="AI43" t="s">
        <v>39</v>
      </c>
      <c r="AJ43" s="4">
        <f>$C$43</f>
        <v>1.5</v>
      </c>
      <c r="AK43" s="4">
        <f>$D43/$D4*AK4</f>
        <v>893.69999999999993</v>
      </c>
      <c r="AL43" s="4">
        <v>0</v>
      </c>
      <c r="AM43" s="46" t="s">
        <v>40</v>
      </c>
      <c r="AN43" t="s">
        <v>39</v>
      </c>
      <c r="AO43" s="4">
        <f>$C$43</f>
        <v>1.5</v>
      </c>
      <c r="AP43" s="4">
        <f>$D43/$D4*AP4</f>
        <v>884.34</v>
      </c>
      <c r="AQ43" s="4">
        <v>0</v>
      </c>
      <c r="AR43" s="46" t="s">
        <v>40</v>
      </c>
      <c r="AS43" t="s">
        <v>39</v>
      </c>
      <c r="AT43" s="4">
        <f>$C$43</f>
        <v>1.5</v>
      </c>
      <c r="AU43" s="4">
        <f>$D43/$D4*AU4</f>
        <v>870.30000000000007</v>
      </c>
      <c r="AV43" s="4">
        <v>0</v>
      </c>
      <c r="AW43" s="46" t="s">
        <v>40</v>
      </c>
      <c r="AX43" t="s">
        <v>39</v>
      </c>
      <c r="AY43" s="4">
        <f>$C$43</f>
        <v>1.5</v>
      </c>
      <c r="AZ43" s="4">
        <f>$D43/$D4*AZ4</f>
        <v>890.82</v>
      </c>
      <c r="BA43" s="4">
        <v>0</v>
      </c>
      <c r="BB43" s="46" t="s">
        <v>40</v>
      </c>
      <c r="BC43" t="s">
        <v>39</v>
      </c>
      <c r="BD43" s="4">
        <f>$C$43</f>
        <v>1.5</v>
      </c>
      <c r="BE43" s="4">
        <f>$D43/$D4*BE4</f>
        <v>880.92</v>
      </c>
      <c r="BF43" s="4">
        <v>0</v>
      </c>
      <c r="BG43" s="46" t="s">
        <v>40</v>
      </c>
      <c r="BH43" t="s">
        <v>39</v>
      </c>
      <c r="BI43" s="4">
        <f>$C$43</f>
        <v>1.5</v>
      </c>
      <c r="BJ43" s="4">
        <f>$D43/$D4*BJ4</f>
        <v>882.9</v>
      </c>
      <c r="BK43" s="4">
        <v>0</v>
      </c>
      <c r="BL43" s="46" t="s">
        <v>40</v>
      </c>
      <c r="BM43" t="s">
        <v>39</v>
      </c>
      <c r="BN43" s="4">
        <f>$C$43</f>
        <v>1.5</v>
      </c>
      <c r="BO43" s="4">
        <f>$D43/$D4*BO4</f>
        <v>879.30000000000007</v>
      </c>
      <c r="BP43" s="4">
        <v>0</v>
      </c>
      <c r="BQ43" s="46" t="s">
        <v>40</v>
      </c>
      <c r="BR43" t="s">
        <v>39</v>
      </c>
      <c r="BS43" s="4">
        <f>$C$43</f>
        <v>1.5</v>
      </c>
      <c r="BT43" s="4">
        <f>$D43/$D4*BT4</f>
        <v>884.34</v>
      </c>
      <c r="BU43" s="4">
        <v>0</v>
      </c>
      <c r="BV43" s="46" t="s">
        <v>40</v>
      </c>
      <c r="BW43" t="s">
        <v>39</v>
      </c>
      <c r="BX43" s="4">
        <f>$C$43</f>
        <v>1.5</v>
      </c>
      <c r="BY43" s="4">
        <f>$D43/$D4*BY4</f>
        <v>893.69999999999993</v>
      </c>
      <c r="BZ43" s="123">
        <v>0</v>
      </c>
      <c r="CA43" s="46" t="s">
        <v>40</v>
      </c>
      <c r="CB43" t="s">
        <v>39</v>
      </c>
      <c r="CC43" s="4">
        <f>$C$43</f>
        <v>1.5</v>
      </c>
      <c r="CD43" s="4">
        <f>$D43/$D4*CD4</f>
        <v>881.28</v>
      </c>
      <c r="CE43" s="123">
        <v>0</v>
      </c>
      <c r="CF43" s="46" t="s">
        <v>40</v>
      </c>
      <c r="CG43" t="s">
        <v>39</v>
      </c>
      <c r="CH43" s="4">
        <f>$C$43</f>
        <v>1.5</v>
      </c>
      <c r="CI43" s="4">
        <f>$D43/$D4*CI4</f>
        <v>880.92</v>
      </c>
      <c r="CJ43" s="123">
        <v>0</v>
      </c>
      <c r="CK43" s="46" t="s">
        <v>40</v>
      </c>
      <c r="CL43" t="s">
        <v>39</v>
      </c>
      <c r="CM43" s="4">
        <f>$C$43</f>
        <v>1.5</v>
      </c>
      <c r="CN43" s="4">
        <f>$D43/$D4*CN4</f>
        <v>889.56000000000006</v>
      </c>
      <c r="CO43" s="123">
        <v>0</v>
      </c>
      <c r="CP43" s="46" t="s">
        <v>40</v>
      </c>
      <c r="CQ43" t="s">
        <v>39</v>
      </c>
      <c r="CR43" s="4">
        <f>$C$43</f>
        <v>1.5</v>
      </c>
      <c r="CS43" s="4">
        <f>$D43/$D4*CS4</f>
        <v>890.82</v>
      </c>
      <c r="CT43" s="123">
        <v>0</v>
      </c>
      <c r="CU43" s="46" t="s">
        <v>40</v>
      </c>
      <c r="CV43" t="s">
        <v>39</v>
      </c>
      <c r="CW43" s="4">
        <f>$C$43</f>
        <v>1.5</v>
      </c>
      <c r="CX43" s="4">
        <f>$D43/$D4*CX4</f>
        <v>880.92</v>
      </c>
      <c r="CY43" s="123">
        <v>0</v>
      </c>
      <c r="CZ43" s="46" t="s">
        <v>40</v>
      </c>
      <c r="DA43" t="s">
        <v>39</v>
      </c>
      <c r="DB43" s="4">
        <f>$C$43</f>
        <v>1.5</v>
      </c>
      <c r="DC43" s="4">
        <f>$D43/$D4*DC4</f>
        <v>881.28</v>
      </c>
      <c r="DD43" s="123">
        <v>0</v>
      </c>
      <c r="DE43" s="46" t="s">
        <v>40</v>
      </c>
      <c r="DF43" t="s">
        <v>39</v>
      </c>
      <c r="DG43" s="4">
        <f>$C$43</f>
        <v>1.5</v>
      </c>
      <c r="DH43" s="4">
        <f>$D43/$D4*DH4</f>
        <v>1001.16</v>
      </c>
      <c r="DI43" s="123">
        <v>0</v>
      </c>
      <c r="DJ43" s="46" t="s">
        <v>40</v>
      </c>
      <c r="DK43" t="s">
        <v>39</v>
      </c>
      <c r="DL43" s="4">
        <f>$C$43</f>
        <v>1.5</v>
      </c>
      <c r="DM43" s="4">
        <f>$D43/$D4*DM4</f>
        <v>1159.7400000000002</v>
      </c>
      <c r="DN43" s="123">
        <v>0</v>
      </c>
      <c r="DO43" s="46" t="s">
        <v>40</v>
      </c>
      <c r="DP43" t="s">
        <v>39</v>
      </c>
      <c r="DQ43" s="4">
        <f>$C$43</f>
        <v>1.5</v>
      </c>
      <c r="DR43" s="4">
        <f>$D43/$D4*DR4</f>
        <v>1007.1</v>
      </c>
      <c r="DS43" s="123">
        <v>0</v>
      </c>
      <c r="DT43" s="46" t="s">
        <v>40</v>
      </c>
      <c r="DU43" t="s">
        <v>39</v>
      </c>
      <c r="DV43" s="4">
        <f>$C$43</f>
        <v>1.5</v>
      </c>
      <c r="DW43" s="4">
        <f>$D43/$D4*DW4</f>
        <v>1000.26</v>
      </c>
      <c r="DX43" s="123">
        <v>0</v>
      </c>
      <c r="DY43" s="46" t="s">
        <v>40</v>
      </c>
      <c r="DZ43" t="s">
        <v>39</v>
      </c>
      <c r="EA43" s="4">
        <f>$C$43</f>
        <v>1.5</v>
      </c>
      <c r="EB43" s="4">
        <f>$D43/$D4*EB4</f>
        <v>1164.06</v>
      </c>
      <c r="EC43" s="123">
        <v>0</v>
      </c>
      <c r="ED43" s="46" t="s">
        <v>40</v>
      </c>
      <c r="EE43" t="s">
        <v>39</v>
      </c>
      <c r="EF43" s="4">
        <f>$C$43</f>
        <v>1.5</v>
      </c>
      <c r="EG43" s="4">
        <f>$D43/$D4*EG4</f>
        <v>1000.08</v>
      </c>
      <c r="EH43" s="123">
        <v>0</v>
      </c>
      <c r="EJ43" s="4">
        <f t="shared" si="3"/>
        <v>24022.62</v>
      </c>
      <c r="EK43" s="4">
        <f t="shared" si="4"/>
        <v>0</v>
      </c>
      <c r="EL43" s="4">
        <f t="shared" si="5"/>
        <v>0</v>
      </c>
      <c r="EM43" s="4">
        <f t="shared" si="6"/>
        <v>0</v>
      </c>
      <c r="EN43" s="4">
        <f t="shared" si="7"/>
        <v>0</v>
      </c>
      <c r="EO43" s="4">
        <f t="shared" si="8"/>
        <v>0</v>
      </c>
    </row>
    <row r="44" spans="1:145">
      <c r="A44" s="46" t="s">
        <v>126</v>
      </c>
      <c r="B44" s="46" t="s">
        <v>159</v>
      </c>
      <c r="C44" s="48">
        <v>0.2</v>
      </c>
      <c r="D44" s="48">
        <f>C44*12*C7</f>
        <v>3203.0160000000001</v>
      </c>
      <c r="E44" s="124">
        <v>0</v>
      </c>
      <c r="F44" s="124">
        <v>0</v>
      </c>
      <c r="G44" s="46" t="s">
        <v>126</v>
      </c>
      <c r="H44" s="46" t="s">
        <v>127</v>
      </c>
      <c r="I44" s="48">
        <f>C44</f>
        <v>0.2</v>
      </c>
      <c r="J44" s="4">
        <f>I44*12*J7</f>
        <v>117.91200000000002</v>
      </c>
      <c r="K44" s="123">
        <v>0</v>
      </c>
      <c r="L44" s="123">
        <v>0</v>
      </c>
      <c r="M44" s="46" t="s">
        <v>126</v>
      </c>
      <c r="N44" s="46" t="s">
        <v>127</v>
      </c>
      <c r="O44" s="48">
        <f>I44</f>
        <v>0.2</v>
      </c>
      <c r="P44" s="4">
        <f>O44*12*P7</f>
        <v>119.16000000000001</v>
      </c>
      <c r="Q44" s="123">
        <v>0</v>
      </c>
      <c r="R44" s="123">
        <v>0</v>
      </c>
      <c r="S44" s="46" t="s">
        <v>126</v>
      </c>
      <c r="T44" s="46" t="s">
        <v>127</v>
      </c>
      <c r="U44" s="48">
        <f>O44</f>
        <v>0.2</v>
      </c>
      <c r="V44" s="4">
        <f>U44*12*V7</f>
        <v>116.04000000000002</v>
      </c>
      <c r="W44" s="123">
        <v>0</v>
      </c>
      <c r="X44" s="46" t="s">
        <v>126</v>
      </c>
      <c r="Y44" s="46" t="s">
        <v>127</v>
      </c>
      <c r="Z44" s="48">
        <f>U44</f>
        <v>0.2</v>
      </c>
      <c r="AA44" s="4">
        <f>Z44*12*AA7</f>
        <v>117.91200000000002</v>
      </c>
      <c r="AB44" s="123">
        <v>0</v>
      </c>
      <c r="AC44" s="46" t="s">
        <v>126</v>
      </c>
      <c r="AD44" s="46" t="s">
        <v>127</v>
      </c>
      <c r="AE44" s="48">
        <f>Z44</f>
        <v>0.2</v>
      </c>
      <c r="AF44" s="4">
        <f>AE44*12*AF7</f>
        <v>118.99200000000002</v>
      </c>
      <c r="AG44" s="123">
        <v>0</v>
      </c>
      <c r="AH44" s="46" t="s">
        <v>126</v>
      </c>
      <c r="AI44" s="46" t="s">
        <v>127</v>
      </c>
      <c r="AJ44" s="48">
        <f>AE44</f>
        <v>0.2</v>
      </c>
      <c r="AK44" s="4">
        <f>AJ44*12*AK7</f>
        <v>119.16000000000001</v>
      </c>
      <c r="AL44" s="123">
        <v>0</v>
      </c>
      <c r="AM44" s="46" t="s">
        <v>126</v>
      </c>
      <c r="AN44" s="46" t="s">
        <v>127</v>
      </c>
      <c r="AO44" s="48">
        <f>AJ44</f>
        <v>0.2</v>
      </c>
      <c r="AP44" s="4">
        <f>AO44*12*AP7</f>
        <v>117.91200000000002</v>
      </c>
      <c r="AQ44" s="123">
        <v>0</v>
      </c>
      <c r="AR44" s="46" t="s">
        <v>126</v>
      </c>
      <c r="AS44" s="46" t="s">
        <v>127</v>
      </c>
      <c r="AT44" s="48">
        <f>AO44</f>
        <v>0.2</v>
      </c>
      <c r="AU44" s="4">
        <f>AT44*12*AU7</f>
        <v>116.04000000000002</v>
      </c>
      <c r="AV44" s="123">
        <v>0</v>
      </c>
      <c r="AW44" s="46" t="s">
        <v>126</v>
      </c>
      <c r="AX44" s="46" t="s">
        <v>127</v>
      </c>
      <c r="AY44" s="48">
        <f>AT44</f>
        <v>0.2</v>
      </c>
      <c r="AZ44" s="4">
        <f>AY44*12*AZ7</f>
        <v>118.77600000000002</v>
      </c>
      <c r="BA44" s="123">
        <v>0</v>
      </c>
      <c r="BB44" s="46" t="s">
        <v>126</v>
      </c>
      <c r="BC44" s="46" t="s">
        <v>127</v>
      </c>
      <c r="BD44" s="48">
        <f>AY44</f>
        <v>0.2</v>
      </c>
      <c r="BE44" s="4">
        <f>BD44*12*BE7</f>
        <v>117.45600000000002</v>
      </c>
      <c r="BF44" s="123">
        <v>0</v>
      </c>
      <c r="BG44" s="46" t="s">
        <v>126</v>
      </c>
      <c r="BH44" s="46" t="s">
        <v>127</v>
      </c>
      <c r="BI44" s="48">
        <f>BD44</f>
        <v>0.2</v>
      </c>
      <c r="BJ44" s="4">
        <f>BI44*12*BJ7</f>
        <v>117.72000000000001</v>
      </c>
      <c r="BK44" s="123">
        <v>0</v>
      </c>
      <c r="BL44" s="46" t="s">
        <v>126</v>
      </c>
      <c r="BM44" s="46" t="s">
        <v>127</v>
      </c>
      <c r="BN44" s="48">
        <f>BI44</f>
        <v>0.2</v>
      </c>
      <c r="BO44" s="4">
        <f>BN44*12*BO7</f>
        <v>117.24000000000002</v>
      </c>
      <c r="BP44" s="123">
        <v>0</v>
      </c>
      <c r="BQ44" s="46" t="s">
        <v>126</v>
      </c>
      <c r="BR44" s="46" t="s">
        <v>127</v>
      </c>
      <c r="BS44" s="48">
        <f>BN44</f>
        <v>0.2</v>
      </c>
      <c r="BT44" s="4">
        <f>BS44*12*BT7</f>
        <v>117.91200000000002</v>
      </c>
      <c r="BU44" s="123">
        <v>0</v>
      </c>
      <c r="BV44" s="46" t="s">
        <v>126</v>
      </c>
      <c r="BW44" s="46" t="s">
        <v>127</v>
      </c>
      <c r="BX44" s="48">
        <f>BS44</f>
        <v>0.2</v>
      </c>
      <c r="BY44" s="4">
        <f>BX44*12*BY7</f>
        <v>119.16000000000001</v>
      </c>
      <c r="BZ44" s="123">
        <v>0</v>
      </c>
      <c r="CA44" s="46" t="s">
        <v>126</v>
      </c>
      <c r="CB44" s="46" t="s">
        <v>127</v>
      </c>
      <c r="CC44" s="48">
        <f>BX44</f>
        <v>0.2</v>
      </c>
      <c r="CD44" s="4">
        <f>CC44*12*CD7</f>
        <v>117.50400000000002</v>
      </c>
      <c r="CE44" s="123">
        <v>0</v>
      </c>
      <c r="CF44" s="46" t="s">
        <v>126</v>
      </c>
      <c r="CG44" s="46" t="s">
        <v>127</v>
      </c>
      <c r="CH44" s="48">
        <f>CC44</f>
        <v>0.2</v>
      </c>
      <c r="CI44" s="4">
        <f>CH44*12*CI7</f>
        <v>117.45600000000002</v>
      </c>
      <c r="CJ44" s="123">
        <v>0</v>
      </c>
      <c r="CK44" s="46" t="s">
        <v>126</v>
      </c>
      <c r="CL44" s="46" t="s">
        <v>127</v>
      </c>
      <c r="CM44" s="48">
        <f>CH44</f>
        <v>0.2</v>
      </c>
      <c r="CN44" s="4">
        <f>CM44*12*CN7</f>
        <v>118.60800000000002</v>
      </c>
      <c r="CO44" s="123">
        <v>0</v>
      </c>
      <c r="CP44" s="46" t="s">
        <v>126</v>
      </c>
      <c r="CQ44" s="46" t="s">
        <v>127</v>
      </c>
      <c r="CR44" s="48">
        <f>CM44</f>
        <v>0.2</v>
      </c>
      <c r="CS44" s="4">
        <f>CR44*12*CS7</f>
        <v>118.77600000000002</v>
      </c>
      <c r="CT44" s="123">
        <v>0</v>
      </c>
      <c r="CU44" s="46" t="s">
        <v>126</v>
      </c>
      <c r="CV44" s="46" t="s">
        <v>127</v>
      </c>
      <c r="CW44" s="48">
        <f>CR44</f>
        <v>0.2</v>
      </c>
      <c r="CX44" s="4">
        <f>CW44*12*CX7</f>
        <v>117.45600000000002</v>
      </c>
      <c r="CY44" s="123">
        <v>0</v>
      </c>
      <c r="CZ44" s="46" t="s">
        <v>126</v>
      </c>
      <c r="DA44" s="46" t="s">
        <v>127</v>
      </c>
      <c r="DB44" s="48">
        <f>CW44</f>
        <v>0.2</v>
      </c>
      <c r="DC44" s="4">
        <f>DB44*12*DC7</f>
        <v>117.50400000000002</v>
      </c>
      <c r="DD44" s="123">
        <v>0</v>
      </c>
      <c r="DE44" s="46" t="s">
        <v>126</v>
      </c>
      <c r="DF44" s="46" t="s">
        <v>127</v>
      </c>
      <c r="DG44" s="48">
        <f>DB44</f>
        <v>0.2</v>
      </c>
      <c r="DH44" s="4">
        <f>DG44*12*DH7</f>
        <v>133.488</v>
      </c>
      <c r="DI44" s="123">
        <v>0</v>
      </c>
      <c r="DJ44" s="46" t="s">
        <v>126</v>
      </c>
      <c r="DK44" s="46" t="s">
        <v>127</v>
      </c>
      <c r="DL44" s="48">
        <f>DG44</f>
        <v>0.2</v>
      </c>
      <c r="DM44" s="4">
        <f>DL44*12*DM7</f>
        <v>154.63200000000003</v>
      </c>
      <c r="DN44" s="123">
        <v>0</v>
      </c>
      <c r="DO44" s="46" t="s">
        <v>126</v>
      </c>
      <c r="DP44" s="46" t="s">
        <v>127</v>
      </c>
      <c r="DQ44" s="48">
        <f>DL44</f>
        <v>0.2</v>
      </c>
      <c r="DR44" s="4">
        <f>DQ44*12*DR7</f>
        <v>134.28000000000003</v>
      </c>
      <c r="DS44" s="123">
        <v>0</v>
      </c>
      <c r="DT44" s="46" t="s">
        <v>126</v>
      </c>
      <c r="DU44" s="46" t="s">
        <v>127</v>
      </c>
      <c r="DV44" s="48">
        <f>DQ44</f>
        <v>0.2</v>
      </c>
      <c r="DW44" s="4">
        <f>DV44*12*DW7</f>
        <v>133.36800000000002</v>
      </c>
      <c r="DX44" s="123">
        <v>0</v>
      </c>
      <c r="DY44" s="46" t="s">
        <v>126</v>
      </c>
      <c r="DZ44" s="46" t="s">
        <v>127</v>
      </c>
      <c r="EA44" s="48">
        <f>DV44</f>
        <v>0.2</v>
      </c>
      <c r="EB44" s="4">
        <f>EA44*12*EB7</f>
        <v>155.20800000000003</v>
      </c>
      <c r="EC44" s="123">
        <v>0</v>
      </c>
      <c r="ED44" s="46" t="s">
        <v>126</v>
      </c>
      <c r="EE44" s="46" t="s">
        <v>127</v>
      </c>
      <c r="EF44" s="48">
        <f>EA44</f>
        <v>0.2</v>
      </c>
      <c r="EG44" s="4">
        <f>EF44*12*EG7</f>
        <v>133.34400000000002</v>
      </c>
      <c r="EH44" s="123">
        <v>0</v>
      </c>
      <c r="EJ44" s="4">
        <f t="shared" si="3"/>
        <v>3203.0160000000005</v>
      </c>
      <c r="EK44" s="4">
        <f t="shared" si="4"/>
        <v>0</v>
      </c>
      <c r="EL44" s="4">
        <f t="shared" si="5"/>
        <v>0</v>
      </c>
      <c r="EM44" s="4">
        <f t="shared" si="6"/>
        <v>0</v>
      </c>
      <c r="EN44" s="4">
        <f t="shared" si="7"/>
        <v>0</v>
      </c>
      <c r="EO44" s="4">
        <f t="shared" si="8"/>
        <v>0</v>
      </c>
    </row>
    <row r="45" spans="1:145" ht="7.5" customHeight="1">
      <c r="C45" s="35"/>
      <c r="D45" s="36" t="s">
        <v>0</v>
      </c>
      <c r="I45" s="35"/>
      <c r="J45" s="36" t="s">
        <v>0</v>
      </c>
      <c r="O45" s="35"/>
      <c r="P45" s="36"/>
      <c r="U45" s="35"/>
      <c r="V45" s="36" t="s">
        <v>0</v>
      </c>
      <c r="Z45" s="35"/>
      <c r="AA45" s="36" t="s">
        <v>0</v>
      </c>
      <c r="AE45" s="35"/>
      <c r="AF45" s="36" t="s">
        <v>0</v>
      </c>
      <c r="AJ45" s="35"/>
      <c r="AK45" s="36" t="s">
        <v>0</v>
      </c>
      <c r="AO45" s="35"/>
      <c r="AP45" s="36" t="s">
        <v>0</v>
      </c>
      <c r="AT45" s="35"/>
      <c r="AU45" s="36" t="s">
        <v>0</v>
      </c>
      <c r="AY45" s="35"/>
      <c r="AZ45" s="36" t="s">
        <v>0</v>
      </c>
      <c r="BD45" s="35"/>
      <c r="BE45" s="36" t="s">
        <v>0</v>
      </c>
      <c r="BI45" s="35"/>
      <c r="BJ45" s="36" t="s">
        <v>0</v>
      </c>
      <c r="BN45" s="35"/>
      <c r="BO45" s="36" t="s">
        <v>0</v>
      </c>
      <c r="BS45" s="35"/>
      <c r="BT45" s="36" t="s">
        <v>0</v>
      </c>
      <c r="BX45" s="35"/>
      <c r="BY45" s="36" t="s">
        <v>0</v>
      </c>
      <c r="CC45" s="35"/>
      <c r="CD45" s="36" t="s">
        <v>0</v>
      </c>
      <c r="CH45" s="35"/>
      <c r="CI45" s="36" t="s">
        <v>0</v>
      </c>
      <c r="CM45" s="35"/>
      <c r="CN45" s="36" t="s">
        <v>0</v>
      </c>
      <c r="CR45" s="35"/>
      <c r="CS45" s="36" t="s">
        <v>0</v>
      </c>
      <c r="CW45" s="35"/>
      <c r="CX45" s="36" t="s">
        <v>0</v>
      </c>
      <c r="DB45" s="35"/>
      <c r="DC45" s="36" t="s">
        <v>0</v>
      </c>
      <c r="DG45" s="35"/>
      <c r="DH45" s="36" t="s">
        <v>0</v>
      </c>
      <c r="DL45" s="35"/>
      <c r="DM45" s="36" t="s">
        <v>0</v>
      </c>
      <c r="DQ45" s="35"/>
      <c r="DR45" s="36" t="s">
        <v>0</v>
      </c>
      <c r="DV45" s="35"/>
      <c r="DW45" s="36" t="s">
        <v>0</v>
      </c>
      <c r="EA45" s="35"/>
      <c r="EB45" s="36" t="s">
        <v>0</v>
      </c>
      <c r="EF45" s="35"/>
      <c r="EG45" s="36" t="s">
        <v>0</v>
      </c>
      <c r="EJ45" s="4"/>
      <c r="EK45" s="4"/>
      <c r="EL45" s="4"/>
    </row>
    <row r="46" spans="1:145">
      <c r="A46" t="s">
        <v>42</v>
      </c>
      <c r="B46" t="s">
        <v>41</v>
      </c>
      <c r="D46" s="4">
        <f>SUM(D36:D45)</f>
        <v>127690.806212736</v>
      </c>
      <c r="E46" s="37">
        <f>SUM(E34:E45)</f>
        <v>0</v>
      </c>
      <c r="F46" s="37">
        <f>SUM(F34:F45)</f>
        <v>0</v>
      </c>
      <c r="G46" t="s">
        <v>42</v>
      </c>
      <c r="H46" t="s">
        <v>41</v>
      </c>
      <c r="J46" s="4">
        <f>SUM(J34:J45)</f>
        <v>4700.6430776730831</v>
      </c>
      <c r="K46" s="37">
        <f>SUM(K34:K45)</f>
        <v>0</v>
      </c>
      <c r="L46" s="37">
        <f>SUM(L34:L45)</f>
        <v>0</v>
      </c>
      <c r="M46" t="s">
        <v>42</v>
      </c>
      <c r="N46" t="s">
        <v>41</v>
      </c>
      <c r="P46" s="4">
        <f>SUM(P34:P45)</f>
        <v>4750.3849851102905</v>
      </c>
      <c r="Q46" s="37">
        <f>SUM(Q34:Q45)</f>
        <v>0</v>
      </c>
      <c r="R46" s="37">
        <f>SUM(R34:R45)</f>
        <v>0</v>
      </c>
      <c r="S46" t="s">
        <v>42</v>
      </c>
      <c r="T46" t="s">
        <v>41</v>
      </c>
      <c r="V46" s="4">
        <f>SUM(V34:V45)</f>
        <v>4626.0506165172719</v>
      </c>
      <c r="W46" s="37">
        <f>SUM(W34:W45)</f>
        <v>0</v>
      </c>
      <c r="X46" t="s">
        <v>42</v>
      </c>
      <c r="Y46" t="s">
        <v>41</v>
      </c>
      <c r="AA46" s="4">
        <f>SUM(AA34:AA45)</f>
        <v>4700.6430776730831</v>
      </c>
      <c r="AB46" s="37">
        <f>SUM(AB34:AB45)</f>
        <v>0</v>
      </c>
      <c r="AC46" t="s">
        <v>42</v>
      </c>
      <c r="AD46" t="s">
        <v>41</v>
      </c>
      <c r="AF46" s="4">
        <f>SUM(AF34:AF45)</f>
        <v>4743.739959109128</v>
      </c>
      <c r="AG46" s="37">
        <f>SUM(AG34:AG45)</f>
        <v>0</v>
      </c>
      <c r="AH46" t="s">
        <v>42</v>
      </c>
      <c r="AI46" t="s">
        <v>41</v>
      </c>
      <c r="AK46" s="4">
        <f>SUM(AK34:AK45)</f>
        <v>4750.3849851102905</v>
      </c>
      <c r="AL46" s="37">
        <f>SUM(AL34:AL45)</f>
        <v>0</v>
      </c>
      <c r="AM46" t="s">
        <v>42</v>
      </c>
      <c r="AN46" t="s">
        <v>41</v>
      </c>
      <c r="AP46" s="4">
        <f>SUM(AP34:AP45)</f>
        <v>4700.6430776730831</v>
      </c>
      <c r="AQ46" s="37">
        <f>SUM(AQ34:AQ45)</f>
        <v>0</v>
      </c>
      <c r="AR46" t="s">
        <v>42</v>
      </c>
      <c r="AS46" t="s">
        <v>41</v>
      </c>
      <c r="AU46" s="4">
        <f>SUM(AU34:AU45)</f>
        <v>4626.0506165172719</v>
      </c>
      <c r="AV46" s="37">
        <f>SUM(AV34:AV45)</f>
        <v>0</v>
      </c>
      <c r="AW46" t="s">
        <v>42</v>
      </c>
      <c r="AX46" t="s">
        <v>41</v>
      </c>
      <c r="AZ46" s="4">
        <f>SUM(AZ34:AZ45)</f>
        <v>4735.0797828219183</v>
      </c>
      <c r="BA46" s="37">
        <f>SUM(BA34:BA45)</f>
        <v>0</v>
      </c>
      <c r="BB46" t="s">
        <v>42</v>
      </c>
      <c r="BC46" t="s">
        <v>41</v>
      </c>
      <c r="BE46" s="4">
        <f>SUM(BE34:BE45)</f>
        <v>4682.4783499556415</v>
      </c>
      <c r="BF46" s="37">
        <f>SUM(BF34:BF45)</f>
        <v>0</v>
      </c>
      <c r="BG46" t="s">
        <v>42</v>
      </c>
      <c r="BH46" t="s">
        <v>41</v>
      </c>
      <c r="BJ46" s="4">
        <f>SUM(BJ34:BJ45)</f>
        <v>4693.0312765288973</v>
      </c>
      <c r="BK46" s="37">
        <f>SUM(BK34:BK45)</f>
        <v>0</v>
      </c>
      <c r="BL46" t="s">
        <v>42</v>
      </c>
      <c r="BM46" t="s">
        <v>41</v>
      </c>
      <c r="BO46" s="4">
        <f>SUM(BO34:BO45)</f>
        <v>4673.8589736684326</v>
      </c>
      <c r="BP46" s="37">
        <f>SUM(BP34:BP45)</f>
        <v>0</v>
      </c>
      <c r="BQ46" t="s">
        <v>42</v>
      </c>
      <c r="BR46" t="s">
        <v>41</v>
      </c>
      <c r="BT46" s="4">
        <f>SUM(BT34:BT45)</f>
        <v>4700.6430776730831</v>
      </c>
      <c r="BU46" s="37">
        <f>SUM(BU34:BU45)</f>
        <v>0</v>
      </c>
      <c r="BV46" t="s">
        <v>42</v>
      </c>
      <c r="BW46" t="s">
        <v>41</v>
      </c>
      <c r="BY46" s="4">
        <f>SUM(BY34:BY45)</f>
        <v>4750.3849851102905</v>
      </c>
      <c r="BZ46" s="37">
        <f>SUM(BZ34:BZ45)</f>
        <v>0</v>
      </c>
      <c r="CA46" t="s">
        <v>42</v>
      </c>
      <c r="CB46" t="s">
        <v>41</v>
      </c>
      <c r="CD46" s="4">
        <f>SUM(CD34:CD45)</f>
        <v>4684.4119002416883</v>
      </c>
      <c r="CE46" s="37">
        <f>SUM(CE34:CE45)</f>
        <v>0</v>
      </c>
      <c r="CF46" t="s">
        <v>42</v>
      </c>
      <c r="CG46" t="s">
        <v>41</v>
      </c>
      <c r="CI46" s="4">
        <f>SUM(CI34:CI45)</f>
        <v>4682.4783499556415</v>
      </c>
      <c r="CJ46" s="37">
        <f>SUM(CJ34:CJ45)</f>
        <v>0</v>
      </c>
      <c r="CK46" t="s">
        <v>42</v>
      </c>
      <c r="CL46" t="s">
        <v>41</v>
      </c>
      <c r="CN46" s="4">
        <f>SUM(CN34:CN45)</f>
        <v>4728.3939568207561</v>
      </c>
      <c r="CO46" s="37">
        <f>SUM(CO34:CO45)</f>
        <v>0</v>
      </c>
      <c r="CP46" t="s">
        <v>42</v>
      </c>
      <c r="CQ46" t="s">
        <v>41</v>
      </c>
      <c r="CS46" s="4">
        <f>SUM(CS34:CS45)</f>
        <v>4735.0797828219183</v>
      </c>
      <c r="CT46" s="37">
        <f>SUM(CT34:CT45)</f>
        <v>0</v>
      </c>
      <c r="CU46" t="s">
        <v>42</v>
      </c>
      <c r="CV46" t="s">
        <v>41</v>
      </c>
      <c r="CX46" s="4">
        <f>SUM(CX34:CX45)</f>
        <v>4682.4783499556415</v>
      </c>
      <c r="CY46" s="37">
        <f>SUM(CY34:CY45)</f>
        <v>0</v>
      </c>
      <c r="CZ46" t="s">
        <v>42</v>
      </c>
      <c r="DA46" t="s">
        <v>41</v>
      </c>
      <c r="DC46" s="4">
        <f>SUM(DC34:DC45)</f>
        <v>4684.4119002416883</v>
      </c>
      <c r="DD46" s="37">
        <f>SUM(DD34:DD45)</f>
        <v>0</v>
      </c>
      <c r="DE46" t="s">
        <v>42</v>
      </c>
      <c r="DF46" t="s">
        <v>41</v>
      </c>
      <c r="DH46" s="4">
        <f>SUM(DH34:DH45)</f>
        <v>5321.6337454951536</v>
      </c>
      <c r="DI46" s="37">
        <f>SUM(DI34:DI45)</f>
        <v>0</v>
      </c>
      <c r="DJ46" t="s">
        <v>42</v>
      </c>
      <c r="DK46" t="s">
        <v>41</v>
      </c>
      <c r="DM46" s="4">
        <f>SUM(DM34:DM45)</f>
        <v>6164.5090464986097</v>
      </c>
      <c r="DN46" s="37">
        <f>SUM(DN34:DN45)</f>
        <v>0</v>
      </c>
      <c r="DO46" t="s">
        <v>42</v>
      </c>
      <c r="DP46" t="s">
        <v>41</v>
      </c>
      <c r="DR46" s="4">
        <f>SUM(DR34:DR45)</f>
        <v>5353.1701252149196</v>
      </c>
      <c r="DS46" s="37">
        <f>SUM(DS34:DS45)</f>
        <v>0</v>
      </c>
      <c r="DT46" t="s">
        <v>42</v>
      </c>
      <c r="DU46" t="s">
        <v>41</v>
      </c>
      <c r="DW46" s="4">
        <f>SUM(DW34:DW45)</f>
        <v>5316.8814697800381</v>
      </c>
      <c r="DX46" s="37">
        <f>SUM(DX34:DX45)</f>
        <v>0</v>
      </c>
      <c r="DY46" t="s">
        <v>42</v>
      </c>
      <c r="DZ46" t="s">
        <v>41</v>
      </c>
      <c r="EB46" s="4">
        <f>SUM(EB34:EB45)</f>
        <v>6187.4668499311674</v>
      </c>
      <c r="EC46" s="37">
        <f>SUM(EC34:EC45)</f>
        <v>0</v>
      </c>
      <c r="ED46" t="s">
        <v>42</v>
      </c>
      <c r="EE46" t="s">
        <v>41</v>
      </c>
      <c r="EG46" s="4">
        <f>SUM(EG34:EG45)</f>
        <v>5315.873894637014</v>
      </c>
      <c r="EH46" s="37">
        <f>SUM(EH34:EH45)</f>
        <v>0</v>
      </c>
      <c r="EJ46" s="4">
        <f>AA46+V46+P46+J46+AF46+AK46+AU46+AP46+CS46+CN46+CI46+CD46+BY46+BT46+BO46+BJ46+BE46+AZ46+CX46+DC46+DH46+DM46+DR46+DW46+EB46+EG46</f>
        <v>127690.806212736</v>
      </c>
      <c r="EK46" s="4">
        <f>AL46+AG46+AB46+W46+Q46+K46+CT46+CO46+CJ46+CE46+BZ46+BU46+BP46+BK46+BF46+BA46+AV46+AQ46</f>
        <v>0</v>
      </c>
      <c r="EL46" s="4">
        <f t="shared" ref="EL46:EM49" si="9">EJ46-D46</f>
        <v>0</v>
      </c>
      <c r="EM46" s="4">
        <f t="shared" si="9"/>
        <v>0</v>
      </c>
      <c r="EN46" s="4">
        <f>L46+R46</f>
        <v>0</v>
      </c>
      <c r="EO46" s="4">
        <f>EN46-F46</f>
        <v>0</v>
      </c>
    </row>
    <row r="47" spans="1:145">
      <c r="EJ47" s="4"/>
      <c r="EK47" s="4">
        <f>AL47+AG47+AB47+W47+Q47+K47+CT47+CO47+CJ47+CE47+BZ47+BU47+BP47+BK47+BF47+BA47+AV47+AQ47</f>
        <v>0</v>
      </c>
      <c r="EL47" s="4">
        <f t="shared" si="9"/>
        <v>0</v>
      </c>
      <c r="EM47" s="4">
        <f t="shared" si="9"/>
        <v>0</v>
      </c>
      <c r="EN47" s="4">
        <f>L47+R47</f>
        <v>0</v>
      </c>
      <c r="EO47" s="4">
        <f>EN47-F47</f>
        <v>0</v>
      </c>
    </row>
    <row r="48" spans="1:145">
      <c r="A48" t="s">
        <v>45</v>
      </c>
      <c r="B48" t="s">
        <v>128</v>
      </c>
      <c r="D48" s="4">
        <f>(D36+D37+D38+D39+D41+D42+D43)/12</f>
        <v>10373.982517728</v>
      </c>
      <c r="E48" s="4">
        <f>E46/12</f>
        <v>0</v>
      </c>
      <c r="F48" s="4">
        <f>F46/12</f>
        <v>0</v>
      </c>
      <c r="G48" t="s">
        <v>45</v>
      </c>
      <c r="H48" t="s">
        <v>128</v>
      </c>
      <c r="J48" s="4">
        <f>(J36+J37+J38+J39+J41+J42+J43)/12</f>
        <v>381.89425647275692</v>
      </c>
      <c r="K48" s="4">
        <f>K46/12</f>
        <v>0</v>
      </c>
      <c r="L48" s="4">
        <f>L46/12</f>
        <v>0</v>
      </c>
      <c r="M48" t="s">
        <v>45</v>
      </c>
      <c r="N48" t="s">
        <v>128</v>
      </c>
      <c r="P48" s="4">
        <f>(P36+P37+P38+P39+P41+P42+P43)/12</f>
        <v>385.93541542585757</v>
      </c>
      <c r="Q48" s="4">
        <f>Q46/12</f>
        <v>0</v>
      </c>
      <c r="R48" s="4">
        <f>R46/12</f>
        <v>0</v>
      </c>
      <c r="S48" t="s">
        <v>45</v>
      </c>
      <c r="T48" t="s">
        <v>128</v>
      </c>
      <c r="V48" s="4">
        <f>(V36+V37+V38+V39+V41+V42+V43)/12</f>
        <v>375.83421804310598</v>
      </c>
      <c r="W48" s="4">
        <f>W46/12</f>
        <v>0</v>
      </c>
      <c r="X48" t="s">
        <v>45</v>
      </c>
      <c r="Y48" t="s">
        <v>128</v>
      </c>
      <c r="AA48" s="4">
        <f>(AA36+AA37+AA38+AA39+AA41+AA42+AA43)/12</f>
        <v>381.89425647275692</v>
      </c>
      <c r="AB48" s="4">
        <f>AB46/12</f>
        <v>0</v>
      </c>
      <c r="AC48" t="s">
        <v>45</v>
      </c>
      <c r="AD48" t="s">
        <v>128</v>
      </c>
      <c r="AF48" s="4">
        <f>(AF36+AF37+AF38+AF39+AF41+AF42+AF43)/12</f>
        <v>385.39566325909396</v>
      </c>
      <c r="AG48" s="4">
        <f>AG46/12</f>
        <v>0</v>
      </c>
      <c r="AH48" t="s">
        <v>45</v>
      </c>
      <c r="AI48" t="s">
        <v>128</v>
      </c>
      <c r="AK48" s="4">
        <f>(AK36+AK37+AK38+AK39+AK41+AK42+AK43)/12</f>
        <v>385.93541542585757</v>
      </c>
      <c r="AL48" s="4">
        <f>AL46/12</f>
        <v>0</v>
      </c>
      <c r="AM48" t="s">
        <v>45</v>
      </c>
      <c r="AN48" t="s">
        <v>128</v>
      </c>
      <c r="AP48" s="4">
        <f>(AP36+AP37+AP38+AP39+AP41+AP42+AP43)/12</f>
        <v>381.89425647275692</v>
      </c>
      <c r="AQ48" s="4">
        <f>AQ46/12</f>
        <v>0</v>
      </c>
      <c r="AR48" t="s">
        <v>45</v>
      </c>
      <c r="AS48" t="s">
        <v>128</v>
      </c>
      <c r="AU48" s="4">
        <f>(AU36+AU37+AU38+AU39+AU41+AU42+AU43)/12</f>
        <v>375.83421804310598</v>
      </c>
      <c r="AV48" s="4">
        <f>AV46/12</f>
        <v>0</v>
      </c>
      <c r="AW48" t="s">
        <v>45</v>
      </c>
      <c r="AX48" t="s">
        <v>128</v>
      </c>
      <c r="AZ48" s="4">
        <f>(AZ36+AZ37+AZ38+AZ39+AZ41+AZ42+AZ43)/12</f>
        <v>384.69198190182652</v>
      </c>
      <c r="BA48" s="4">
        <f>BA46/12</f>
        <v>0</v>
      </c>
      <c r="BB48" t="s">
        <v>45</v>
      </c>
      <c r="BC48" t="s">
        <v>128</v>
      </c>
      <c r="BE48" s="4">
        <f>(BE36+BE37+BE38+BE39+BE41+BE42+BE43)/12</f>
        <v>380.41852916297012</v>
      </c>
      <c r="BF48" s="4">
        <f>BF46/12</f>
        <v>0</v>
      </c>
      <c r="BG48" t="s">
        <v>45</v>
      </c>
      <c r="BH48" t="s">
        <v>128</v>
      </c>
      <c r="BJ48" s="4">
        <f>(BJ36+BJ37+BJ38+BJ39+BJ41+BJ42+BJ43)/12</f>
        <v>381.2759397107414</v>
      </c>
      <c r="BK48" s="4">
        <f>BK46/12</f>
        <v>0</v>
      </c>
      <c r="BL48" t="s">
        <v>45</v>
      </c>
      <c r="BM48" t="s">
        <v>128</v>
      </c>
      <c r="BO48" s="4">
        <f>(BO36+BO37+BO38+BO39+BO41+BO42+BO43)/12</f>
        <v>379.71824780570273</v>
      </c>
      <c r="BP48" s="4">
        <f>BP46/12</f>
        <v>0</v>
      </c>
      <c r="BQ48" t="s">
        <v>45</v>
      </c>
      <c r="BR48" t="s">
        <v>128</v>
      </c>
      <c r="BT48" s="4">
        <f>(BT36+BT37+BT38+BT39+BT41+BT42+BT43)/12</f>
        <v>381.89425647275692</v>
      </c>
      <c r="BU48" s="4">
        <f>BU46/12</f>
        <v>0</v>
      </c>
      <c r="BV48" t="s">
        <v>45</v>
      </c>
      <c r="BW48" t="s">
        <v>128</v>
      </c>
      <c r="BY48" s="4">
        <f>(BY36+BY37+BY38+BY39+BY41+BY42+BY43)/12</f>
        <v>385.93541542585757</v>
      </c>
      <c r="BZ48" s="4">
        <f>BZ46/12</f>
        <v>0</v>
      </c>
      <c r="CA48" t="s">
        <v>45</v>
      </c>
      <c r="CB48" t="s">
        <v>128</v>
      </c>
      <c r="CD48" s="4">
        <f>(CD36+CD37+CD38+CD39+CD41+CD42+CD43)/12</f>
        <v>380.57565835347401</v>
      </c>
      <c r="CE48" s="4">
        <f>CE46/12</f>
        <v>0</v>
      </c>
      <c r="CF48" t="s">
        <v>45</v>
      </c>
      <c r="CG48" t="s">
        <v>128</v>
      </c>
      <c r="CI48" s="4">
        <f>(CI36+CI37+CI38+CI39+CI41+CI42+CI43)/12</f>
        <v>380.41852916297012</v>
      </c>
      <c r="CJ48" s="4">
        <f>CJ46/12</f>
        <v>0</v>
      </c>
      <c r="CK48" t="s">
        <v>45</v>
      </c>
      <c r="CL48" t="s">
        <v>128</v>
      </c>
      <c r="CN48" s="4">
        <f>(CN36+CN37+CN38+CN39+CN41+CN42+CN43)/12</f>
        <v>384.14882973506298</v>
      </c>
      <c r="CO48" s="4">
        <f>CO46/12</f>
        <v>0</v>
      </c>
      <c r="CP48" t="s">
        <v>45</v>
      </c>
      <c r="CQ48" t="s">
        <v>128</v>
      </c>
      <c r="CS48" s="4">
        <f>(CS36+CS37+CS38+CS39+CS41+CS42+CS43)/12</f>
        <v>384.69198190182652</v>
      </c>
      <c r="CT48" s="4">
        <f>CT46/12</f>
        <v>0</v>
      </c>
      <c r="CU48" t="s">
        <v>45</v>
      </c>
      <c r="CV48" t="s">
        <v>128</v>
      </c>
      <c r="CX48" s="4">
        <f>(CX36+CX37+CX38+CX39+CX41+CX42+CX43)/12</f>
        <v>380.41852916297012</v>
      </c>
      <c r="CY48" s="4">
        <f>CY46/12</f>
        <v>0</v>
      </c>
      <c r="CZ48" t="s">
        <v>45</v>
      </c>
      <c r="DA48" t="s">
        <v>128</v>
      </c>
      <c r="DC48" s="4">
        <f>(DC36+DC37+DC38+DC39+DC41+DC42+DC43)/12</f>
        <v>380.57565835347401</v>
      </c>
      <c r="DD48" s="4">
        <f>DD46/12</f>
        <v>0</v>
      </c>
      <c r="DE48" t="s">
        <v>45</v>
      </c>
      <c r="DF48" t="s">
        <v>128</v>
      </c>
      <c r="DH48" s="4">
        <f>(DH36+DH37+DH38+DH39+DH41+DH42+DH43)/12</f>
        <v>432.34547879126279</v>
      </c>
      <c r="DI48" s="4">
        <f>DI46/12</f>
        <v>0</v>
      </c>
      <c r="DJ48" t="s">
        <v>45</v>
      </c>
      <c r="DK48" t="s">
        <v>128</v>
      </c>
      <c r="DM48" s="4">
        <f>(DM36+DM37+DM38+DM39+DM41+DM42+DM43)/12</f>
        <v>500.82308720821749</v>
      </c>
      <c r="DN48" s="4">
        <f>DN46/12</f>
        <v>0</v>
      </c>
      <c r="DO48" t="s">
        <v>45</v>
      </c>
      <c r="DP48" t="s">
        <v>128</v>
      </c>
      <c r="DR48" s="4">
        <f>(DR36+DR37+DR38+DR39+DR41+DR42+DR43)/12</f>
        <v>434.90751043457664</v>
      </c>
      <c r="DS48" s="4">
        <f>DS46/12</f>
        <v>0</v>
      </c>
      <c r="DT48" t="s">
        <v>45</v>
      </c>
      <c r="DU48" t="s">
        <v>128</v>
      </c>
      <c r="DW48" s="4">
        <f>(DW36+DW37+DW38+DW39+DW41+DW42+DW43)/12</f>
        <v>431.95945581500314</v>
      </c>
      <c r="DX48" s="4">
        <f>DX46/12</f>
        <v>0</v>
      </c>
      <c r="DY48" t="s">
        <v>45</v>
      </c>
      <c r="DZ48" t="s">
        <v>128</v>
      </c>
      <c r="EB48" s="4">
        <f>(EB36+EB37+EB38+EB39+EB41+EB42+EB43)/12</f>
        <v>502.688237494264</v>
      </c>
      <c r="EC48" s="4">
        <f>EC46/12</f>
        <v>0</v>
      </c>
      <c r="ED48" t="s">
        <v>45</v>
      </c>
      <c r="EE48" t="s">
        <v>128</v>
      </c>
      <c r="EG48" s="4">
        <f>(EG36+EG37+EG38+EG39+EG41+EG42+EG43)/12</f>
        <v>431.87749121975116</v>
      </c>
      <c r="EH48" s="4">
        <f>EH46/12</f>
        <v>0</v>
      </c>
      <c r="EJ48" s="4">
        <f>AA48+V48+P48+J48+AF48+AK48+AU48+AP48+CS48+CN48+CI48+CD48+BY48+BT48+BO48+BJ48+BE48+AZ48+CX48+DC48+DH48+DM48+DR48+DW48+EB48+EG48</f>
        <v>10373.982517728</v>
      </c>
      <c r="EK48" s="4">
        <f>AL48+AG48+AB48+W48+Q48+K48+CT48+CO48+CJ48+CE48+BZ48+BU48+BP48+BK48+BF48+BA48+AV48+AQ48</f>
        <v>0</v>
      </c>
      <c r="EL48" s="4">
        <f t="shared" si="9"/>
        <v>0</v>
      </c>
      <c r="EM48" s="4">
        <f t="shared" si="9"/>
        <v>0</v>
      </c>
      <c r="EN48" s="4">
        <f>L48+R48</f>
        <v>0</v>
      </c>
      <c r="EO48" s="4">
        <f>EN48-F48</f>
        <v>0</v>
      </c>
    </row>
    <row r="49" spans="1:145">
      <c r="A49" t="s">
        <v>129</v>
      </c>
      <c r="B49" t="s">
        <v>130</v>
      </c>
      <c r="D49" s="4">
        <f>D44/12</f>
        <v>266.91800000000001</v>
      </c>
      <c r="E49" s="4">
        <v>0</v>
      </c>
      <c r="F49" s="4">
        <v>0</v>
      </c>
      <c r="G49" t="s">
        <v>129</v>
      </c>
      <c r="H49" t="s">
        <v>130</v>
      </c>
      <c r="J49" s="4">
        <f>J44/12</f>
        <v>9.8260000000000023</v>
      </c>
      <c r="K49" s="4">
        <v>0</v>
      </c>
      <c r="L49" s="4">
        <v>0</v>
      </c>
      <c r="M49" t="s">
        <v>129</v>
      </c>
      <c r="N49" t="s">
        <v>130</v>
      </c>
      <c r="P49" s="4">
        <f>P44/12</f>
        <v>9.9300000000000015</v>
      </c>
      <c r="Q49" s="4">
        <v>0</v>
      </c>
      <c r="R49" s="4">
        <v>0</v>
      </c>
      <c r="S49" t="s">
        <v>129</v>
      </c>
      <c r="T49" t="s">
        <v>130</v>
      </c>
      <c r="V49" s="4">
        <f>V44/12</f>
        <v>9.6700000000000017</v>
      </c>
      <c r="W49" s="4">
        <v>0</v>
      </c>
      <c r="X49" t="s">
        <v>129</v>
      </c>
      <c r="Y49" t="s">
        <v>130</v>
      </c>
      <c r="AA49" s="4">
        <f>AA44/12</f>
        <v>9.8260000000000023</v>
      </c>
      <c r="AB49" s="4">
        <v>0</v>
      </c>
      <c r="AC49" t="s">
        <v>129</v>
      </c>
      <c r="AD49" t="s">
        <v>130</v>
      </c>
      <c r="AF49" s="4">
        <f>AF44/12</f>
        <v>9.9160000000000021</v>
      </c>
      <c r="AG49" s="4">
        <v>0</v>
      </c>
      <c r="AH49" t="s">
        <v>129</v>
      </c>
      <c r="AI49" t="s">
        <v>130</v>
      </c>
      <c r="AK49" s="4">
        <f>AK44/12</f>
        <v>9.9300000000000015</v>
      </c>
      <c r="AL49" s="4">
        <v>0</v>
      </c>
      <c r="AM49" t="s">
        <v>129</v>
      </c>
      <c r="AN49" t="s">
        <v>130</v>
      </c>
      <c r="AP49" s="4">
        <f>AP44/12</f>
        <v>9.8260000000000023</v>
      </c>
      <c r="AQ49" s="4">
        <v>0</v>
      </c>
      <c r="AR49" t="s">
        <v>129</v>
      </c>
      <c r="AS49" t="s">
        <v>130</v>
      </c>
      <c r="AU49" s="4">
        <f>AU44/12</f>
        <v>9.6700000000000017</v>
      </c>
      <c r="AV49" s="4">
        <v>0</v>
      </c>
      <c r="AW49" t="s">
        <v>129</v>
      </c>
      <c r="AX49" t="s">
        <v>130</v>
      </c>
      <c r="AZ49" s="4">
        <f>AZ44/12</f>
        <v>9.8980000000000015</v>
      </c>
      <c r="BA49" s="4">
        <v>0</v>
      </c>
      <c r="BB49" t="s">
        <v>129</v>
      </c>
      <c r="BC49" t="s">
        <v>130</v>
      </c>
      <c r="BE49" s="4">
        <f>BE44/12</f>
        <v>9.788000000000002</v>
      </c>
      <c r="BF49" s="4">
        <v>0</v>
      </c>
      <c r="BG49" t="s">
        <v>129</v>
      </c>
      <c r="BH49" t="s">
        <v>130</v>
      </c>
      <c r="BJ49" s="4">
        <f>BJ44/12</f>
        <v>9.81</v>
      </c>
      <c r="BK49" s="4">
        <v>0</v>
      </c>
      <c r="BL49" t="s">
        <v>129</v>
      </c>
      <c r="BM49" t="s">
        <v>130</v>
      </c>
      <c r="BO49" s="4">
        <f>BO44/12</f>
        <v>9.7700000000000014</v>
      </c>
      <c r="BP49" s="4">
        <v>0</v>
      </c>
      <c r="BQ49" t="s">
        <v>129</v>
      </c>
      <c r="BR49" t="s">
        <v>130</v>
      </c>
      <c r="BT49" s="4">
        <f>BT44/12</f>
        <v>9.8260000000000023</v>
      </c>
      <c r="BU49" s="4">
        <v>0</v>
      </c>
      <c r="BV49" t="s">
        <v>129</v>
      </c>
      <c r="BW49" t="s">
        <v>130</v>
      </c>
      <c r="BY49" s="4">
        <f>BY44/12</f>
        <v>9.9300000000000015</v>
      </c>
      <c r="BZ49" s="4">
        <v>0</v>
      </c>
      <c r="CA49" t="s">
        <v>129</v>
      </c>
      <c r="CB49" t="s">
        <v>130</v>
      </c>
      <c r="CD49" s="4">
        <f>CD44/12</f>
        <v>9.7920000000000016</v>
      </c>
      <c r="CE49" s="4">
        <v>0</v>
      </c>
      <c r="CF49" t="s">
        <v>129</v>
      </c>
      <c r="CG49" t="s">
        <v>130</v>
      </c>
      <c r="CI49" s="4">
        <f>CI44/12</f>
        <v>9.788000000000002</v>
      </c>
      <c r="CJ49" s="4">
        <v>0</v>
      </c>
      <c r="CK49" t="s">
        <v>129</v>
      </c>
      <c r="CL49" t="s">
        <v>130</v>
      </c>
      <c r="CN49" s="4">
        <f>CN44/12</f>
        <v>9.8840000000000021</v>
      </c>
      <c r="CO49" s="4">
        <v>0</v>
      </c>
      <c r="CP49" t="s">
        <v>129</v>
      </c>
      <c r="CQ49" t="s">
        <v>130</v>
      </c>
      <c r="CS49" s="4">
        <f>CS44/12</f>
        <v>9.8980000000000015</v>
      </c>
      <c r="CT49" s="4">
        <v>0</v>
      </c>
      <c r="CU49" t="s">
        <v>129</v>
      </c>
      <c r="CV49" t="s">
        <v>130</v>
      </c>
      <c r="CX49" s="4">
        <f>CX44/12</f>
        <v>9.788000000000002</v>
      </c>
      <c r="CY49" s="4">
        <v>0</v>
      </c>
      <c r="CZ49" t="s">
        <v>129</v>
      </c>
      <c r="DA49" t="s">
        <v>130</v>
      </c>
      <c r="DC49" s="4">
        <f>DC44/12</f>
        <v>9.7920000000000016</v>
      </c>
      <c r="DD49" s="4">
        <v>0</v>
      </c>
      <c r="DE49" t="s">
        <v>129</v>
      </c>
      <c r="DF49" t="s">
        <v>130</v>
      </c>
      <c r="DH49" s="4">
        <f>DH44/12</f>
        <v>11.124000000000001</v>
      </c>
      <c r="DI49" s="4">
        <v>0</v>
      </c>
      <c r="DJ49" t="s">
        <v>129</v>
      </c>
      <c r="DK49" t="s">
        <v>130</v>
      </c>
      <c r="DM49" s="4">
        <f>DM44/12</f>
        <v>12.886000000000003</v>
      </c>
      <c r="DN49" s="4">
        <v>0</v>
      </c>
      <c r="DO49" t="s">
        <v>129</v>
      </c>
      <c r="DP49" t="s">
        <v>130</v>
      </c>
      <c r="DR49" s="4">
        <f>DR44/12</f>
        <v>11.190000000000003</v>
      </c>
      <c r="DS49" s="4">
        <v>0</v>
      </c>
      <c r="DT49" t="s">
        <v>129</v>
      </c>
      <c r="DU49" t="s">
        <v>130</v>
      </c>
      <c r="DW49" s="4">
        <f>DW44/12</f>
        <v>11.114000000000003</v>
      </c>
      <c r="DX49" s="4">
        <v>0</v>
      </c>
      <c r="DY49" t="s">
        <v>129</v>
      </c>
      <c r="DZ49" t="s">
        <v>130</v>
      </c>
      <c r="EB49" s="4">
        <f>EB44/12</f>
        <v>12.934000000000003</v>
      </c>
      <c r="EC49" s="4">
        <v>0</v>
      </c>
      <c r="ED49" t="s">
        <v>129</v>
      </c>
      <c r="EE49" t="s">
        <v>130</v>
      </c>
      <c r="EG49" s="4">
        <f>EG44/12</f>
        <v>11.112000000000002</v>
      </c>
      <c r="EH49" s="4">
        <v>0</v>
      </c>
      <c r="EJ49" s="4">
        <f>AA49+V49+P49+J49+AF49+AK49+AU49+AP49+CS49+CN49+CI49+CD49+BY49+BT49+BO49+BJ49+BE49+AZ49+CX49+DC49+DH49+DM49+DR49+DW49+EB49+EG49</f>
        <v>266.91800000000006</v>
      </c>
      <c r="EK49" s="4">
        <f>AL49+AG49+AB49+W49+Q49+K49+CT49+CO49+CJ49+CE49+BZ49+BU49+BP49+BK49+BF49+BA49+AV49+AQ49</f>
        <v>0</v>
      </c>
      <c r="EL49" s="4">
        <f t="shared" si="9"/>
        <v>0</v>
      </c>
      <c r="EM49" s="4">
        <f t="shared" si="9"/>
        <v>0</v>
      </c>
      <c r="EN49" s="4">
        <f>L49+R49</f>
        <v>0</v>
      </c>
      <c r="EO49" s="4">
        <f>EN49-F49</f>
        <v>0</v>
      </c>
    </row>
    <row r="50" spans="1:145" ht="6.75" customHeight="1">
      <c r="EJ50" s="4"/>
      <c r="EK50" s="4"/>
      <c r="EL50" s="4"/>
      <c r="EM50" s="4"/>
    </row>
    <row r="51" spans="1:145">
      <c r="A51" t="s">
        <v>109</v>
      </c>
      <c r="B51" t="s">
        <v>132</v>
      </c>
      <c r="C51" s="34">
        <v>0.1</v>
      </c>
      <c r="D51" s="4">
        <f>D48*$C51</f>
        <v>1037.3982517728</v>
      </c>
      <c r="E51" s="4">
        <f>E48*20%</f>
        <v>0</v>
      </c>
      <c r="F51" s="4">
        <f>F48*20%</f>
        <v>0</v>
      </c>
      <c r="G51" t="s">
        <v>109</v>
      </c>
      <c r="H51" t="s">
        <v>44</v>
      </c>
      <c r="I51" s="34">
        <v>0.1</v>
      </c>
      <c r="J51" s="4">
        <f>J48*$C51</f>
        <v>38.189425647275691</v>
      </c>
      <c r="K51" s="4">
        <f>K48*20%</f>
        <v>0</v>
      </c>
      <c r="L51" s="4">
        <f>L48*20%</f>
        <v>0</v>
      </c>
      <c r="M51" t="s">
        <v>109</v>
      </c>
      <c r="N51" t="s">
        <v>132</v>
      </c>
      <c r="O51" s="34">
        <v>0.1</v>
      </c>
      <c r="P51" s="4">
        <f>P48*$C51</f>
        <v>38.593541542585761</v>
      </c>
      <c r="Q51" s="4">
        <f>Q48*20%</f>
        <v>0</v>
      </c>
      <c r="R51" s="4">
        <f>R48*20%</f>
        <v>0</v>
      </c>
      <c r="S51" t="s">
        <v>109</v>
      </c>
      <c r="T51" t="s">
        <v>132</v>
      </c>
      <c r="U51" s="34">
        <v>0.1</v>
      </c>
      <c r="V51" s="4">
        <f>V48*$C51</f>
        <v>37.583421804310596</v>
      </c>
      <c r="W51" s="4">
        <f>W48*20%</f>
        <v>0</v>
      </c>
      <c r="X51" t="s">
        <v>109</v>
      </c>
      <c r="Y51" t="s">
        <v>134</v>
      </c>
      <c r="Z51" s="34">
        <v>0.1</v>
      </c>
      <c r="AA51" s="4">
        <f>AA48*$C51</f>
        <v>38.189425647275691</v>
      </c>
      <c r="AB51" s="4">
        <f>AB48*20%</f>
        <v>0</v>
      </c>
      <c r="AC51" t="s">
        <v>109</v>
      </c>
      <c r="AD51" t="s">
        <v>134</v>
      </c>
      <c r="AE51" s="34">
        <v>0.1</v>
      </c>
      <c r="AF51" s="4">
        <f>AF48*$C51</f>
        <v>38.539566325909398</v>
      </c>
      <c r="AG51" s="4">
        <f>AG48*20%</f>
        <v>0</v>
      </c>
      <c r="AH51" t="s">
        <v>109</v>
      </c>
      <c r="AI51" t="s">
        <v>134</v>
      </c>
      <c r="AJ51" s="34">
        <v>0.1</v>
      </c>
      <c r="AK51" s="4">
        <f>AK48*$C51</f>
        <v>38.593541542585761</v>
      </c>
      <c r="AL51" s="4">
        <f>AL48*20%</f>
        <v>0</v>
      </c>
      <c r="AM51" t="s">
        <v>109</v>
      </c>
      <c r="AN51" t="s">
        <v>134</v>
      </c>
      <c r="AO51" s="34">
        <v>0.1</v>
      </c>
      <c r="AP51" s="4">
        <f>AP48*$C51</f>
        <v>38.189425647275691</v>
      </c>
      <c r="AQ51" s="4">
        <f>AQ48*20%</f>
        <v>0</v>
      </c>
      <c r="AR51" t="s">
        <v>109</v>
      </c>
      <c r="AS51" t="s">
        <v>134</v>
      </c>
      <c r="AT51" s="34">
        <v>0.1</v>
      </c>
      <c r="AU51" s="4">
        <f>AU48*$C51</f>
        <v>37.583421804310596</v>
      </c>
      <c r="AV51" s="4">
        <f>AV48*20%</f>
        <v>0</v>
      </c>
      <c r="AW51" t="s">
        <v>109</v>
      </c>
      <c r="AX51" t="s">
        <v>134</v>
      </c>
      <c r="AY51" s="34">
        <v>0.1</v>
      </c>
      <c r="AZ51" s="4">
        <f>AZ48*$C51</f>
        <v>38.469198190182652</v>
      </c>
      <c r="BA51" s="4">
        <f>BA48*20%</f>
        <v>0</v>
      </c>
      <c r="BB51" t="s">
        <v>109</v>
      </c>
      <c r="BC51" t="s">
        <v>134</v>
      </c>
      <c r="BD51" s="34">
        <v>0.1</v>
      </c>
      <c r="BE51" s="4">
        <f>BE48*$C51</f>
        <v>38.04185291629701</v>
      </c>
      <c r="BF51" s="4">
        <f>BF48*20%</f>
        <v>0</v>
      </c>
      <c r="BG51" t="s">
        <v>109</v>
      </c>
      <c r="BH51" t="s">
        <v>134</v>
      </c>
      <c r="BI51" s="34">
        <v>0.1</v>
      </c>
      <c r="BJ51" s="4">
        <f>BJ48*$C51</f>
        <v>38.127593971074141</v>
      </c>
      <c r="BK51" s="4">
        <f>BK48*20%</f>
        <v>0</v>
      </c>
      <c r="BL51" t="s">
        <v>109</v>
      </c>
      <c r="BM51" t="s">
        <v>134</v>
      </c>
      <c r="BN51" s="34">
        <v>0.1</v>
      </c>
      <c r="BO51" s="4">
        <f>BO48*$C51</f>
        <v>37.971824780570273</v>
      </c>
      <c r="BP51" s="4">
        <f>BP48*20%</f>
        <v>0</v>
      </c>
      <c r="BQ51" t="s">
        <v>109</v>
      </c>
      <c r="BR51" t="s">
        <v>134</v>
      </c>
      <c r="BS51" s="34">
        <v>0.1</v>
      </c>
      <c r="BT51" s="4">
        <f>BT48*$C51</f>
        <v>38.189425647275691</v>
      </c>
      <c r="BU51" s="4">
        <f>BU48*20%</f>
        <v>0</v>
      </c>
      <c r="BV51" t="s">
        <v>109</v>
      </c>
      <c r="BW51" t="s">
        <v>134</v>
      </c>
      <c r="BX51" s="34">
        <v>0.1</v>
      </c>
      <c r="BY51" s="4">
        <f>BY48*$C51</f>
        <v>38.593541542585761</v>
      </c>
      <c r="BZ51" s="4">
        <f>BZ48*20%</f>
        <v>0</v>
      </c>
      <c r="CA51" t="s">
        <v>109</v>
      </c>
      <c r="CB51" t="s">
        <v>134</v>
      </c>
      <c r="CC51" s="34">
        <v>0.1</v>
      </c>
      <c r="CD51" s="4">
        <f>CD48*$C51</f>
        <v>38.057565835347404</v>
      </c>
      <c r="CE51" s="4">
        <f>CE48*20%</f>
        <v>0</v>
      </c>
      <c r="CF51" t="s">
        <v>109</v>
      </c>
      <c r="CG51" t="s">
        <v>134</v>
      </c>
      <c r="CH51" s="34">
        <v>0.1</v>
      </c>
      <c r="CI51" s="4">
        <f>CI48*$C51</f>
        <v>38.04185291629701</v>
      </c>
      <c r="CJ51" s="4">
        <f>CJ48*20%</f>
        <v>0</v>
      </c>
      <c r="CK51" t="s">
        <v>109</v>
      </c>
      <c r="CL51" t="s">
        <v>134</v>
      </c>
      <c r="CM51" s="34">
        <v>0.1</v>
      </c>
      <c r="CN51" s="4">
        <f>CN48*$C51</f>
        <v>38.414882973506302</v>
      </c>
      <c r="CO51" s="4">
        <f>CO48*20%</f>
        <v>0</v>
      </c>
      <c r="CP51" t="s">
        <v>109</v>
      </c>
      <c r="CQ51" t="s">
        <v>134</v>
      </c>
      <c r="CR51" s="34">
        <v>0.1</v>
      </c>
      <c r="CS51" s="4">
        <f>CS48*$C51</f>
        <v>38.469198190182652</v>
      </c>
      <c r="CT51" s="4">
        <f>CT48*20%</f>
        <v>0</v>
      </c>
      <c r="CU51" t="s">
        <v>109</v>
      </c>
      <c r="CV51" t="s">
        <v>134</v>
      </c>
      <c r="CW51" s="34">
        <v>0.1</v>
      </c>
      <c r="CX51" s="4">
        <f>CX48*$C51</f>
        <v>38.04185291629701</v>
      </c>
      <c r="CY51" s="4">
        <f>CY48*20%</f>
        <v>0</v>
      </c>
      <c r="CZ51" t="s">
        <v>109</v>
      </c>
      <c r="DA51" t="s">
        <v>134</v>
      </c>
      <c r="DB51" s="34">
        <v>0.1</v>
      </c>
      <c r="DC51" s="4">
        <f>DC48*$C51</f>
        <v>38.057565835347404</v>
      </c>
      <c r="DD51" s="4">
        <f>DD48*20%</f>
        <v>0</v>
      </c>
      <c r="DE51" t="s">
        <v>109</v>
      </c>
      <c r="DF51" t="s">
        <v>134</v>
      </c>
      <c r="DG51" s="34">
        <v>0.1</v>
      </c>
      <c r="DH51" s="4">
        <f>DH48*$C51</f>
        <v>43.234547879126282</v>
      </c>
      <c r="DI51" s="4">
        <f>DI48*20%</f>
        <v>0</v>
      </c>
      <c r="DJ51" t="s">
        <v>109</v>
      </c>
      <c r="DK51" t="s">
        <v>134</v>
      </c>
      <c r="DL51" s="34">
        <v>0.1</v>
      </c>
      <c r="DM51" s="4">
        <f>DM48*$C51</f>
        <v>50.08230872082175</v>
      </c>
      <c r="DN51" s="4">
        <f>DN48*20%</f>
        <v>0</v>
      </c>
      <c r="DO51" t="s">
        <v>109</v>
      </c>
      <c r="DP51" t="s">
        <v>134</v>
      </c>
      <c r="DQ51" s="34">
        <v>0.1</v>
      </c>
      <c r="DR51" s="4">
        <f>DR48*$C51</f>
        <v>43.490751043457664</v>
      </c>
      <c r="DS51" s="4">
        <f>DS48*20%</f>
        <v>0</v>
      </c>
      <c r="DT51" t="s">
        <v>109</v>
      </c>
      <c r="DU51" t="s">
        <v>134</v>
      </c>
      <c r="DV51" s="34">
        <v>0.1</v>
      </c>
      <c r="DW51" s="4">
        <f>DW48*$C51</f>
        <v>43.195945581500318</v>
      </c>
      <c r="DX51" s="4">
        <f>DX48*20%</f>
        <v>0</v>
      </c>
      <c r="DY51" t="s">
        <v>109</v>
      </c>
      <c r="DZ51" t="s">
        <v>134</v>
      </c>
      <c r="EA51" s="34">
        <v>0.1</v>
      </c>
      <c r="EB51" s="4">
        <f>EB48*$C51</f>
        <v>50.268823749426403</v>
      </c>
      <c r="EC51" s="4">
        <f>EC48*20%</f>
        <v>0</v>
      </c>
      <c r="ED51" t="s">
        <v>109</v>
      </c>
      <c r="EE51" t="s">
        <v>134</v>
      </c>
      <c r="EF51" s="34">
        <v>0.1</v>
      </c>
      <c r="EG51" s="4">
        <f>EG48*$C51</f>
        <v>43.187749121975116</v>
      </c>
      <c r="EH51" s="4">
        <f>EH48*20%</f>
        <v>0</v>
      </c>
      <c r="EJ51" s="4">
        <f>AA51+V51+P51+J51+AF51+AK51+AU51+AP51+CS51+CN51+CI51+CD51+BY51+BT51+BO51+BJ51+BE51+AZ51+CX51+DC51+DH51+DM51+DR51+DW51+EB51+EG51</f>
        <v>1037.3982517727995</v>
      </c>
      <c r="EK51" s="4">
        <f>AL51+AG51+AB51+W51+Q51+K51+CT51+CO51+CJ51+CE51+BZ51+BU51+BP51+BK51+BF51+BA51+AV51+AQ51</f>
        <v>0</v>
      </c>
      <c r="EL51" s="4">
        <f t="shared" ref="EL51:EM53" si="10">EJ51-D51</f>
        <v>0</v>
      </c>
      <c r="EM51" s="4">
        <f t="shared" si="10"/>
        <v>0</v>
      </c>
      <c r="EN51" s="4">
        <f>L51+R51</f>
        <v>0</v>
      </c>
      <c r="EO51" s="4">
        <f>EN51-F51</f>
        <v>0</v>
      </c>
    </row>
    <row r="52" spans="1:145">
      <c r="A52" t="s">
        <v>110</v>
      </c>
      <c r="B52" t="s">
        <v>166</v>
      </c>
      <c r="D52" s="4">
        <f>((D28+D27-(D19/D7*(D5+D6)))*1%/12)*C51</f>
        <v>13</v>
      </c>
      <c r="E52" s="4">
        <f>D19/D7*(D6)/100/12*0.2</f>
        <v>0</v>
      </c>
      <c r="F52" s="4">
        <f>D19/D7*(D5)/100/12*0.2</f>
        <v>0</v>
      </c>
      <c r="G52" t="s">
        <v>110</v>
      </c>
      <c r="H52" t="s">
        <v>166</v>
      </c>
      <c r="J52" s="4">
        <f>((J28+J27-J19/J7*(J5+J6))*1%/12)*I51</f>
        <v>0.47858333333333336</v>
      </c>
      <c r="K52" s="4">
        <f>(J19/J7*J6)/12/100*0.2</f>
        <v>0</v>
      </c>
      <c r="L52" s="4">
        <f>(J19/J7*J5)/12/100*0.2</f>
        <v>0</v>
      </c>
      <c r="M52" t="s">
        <v>110</v>
      </c>
      <c r="N52" t="s">
        <v>166</v>
      </c>
      <c r="P52" s="4">
        <f>((P28+P27-P19/P7*(P5+P6))*1%/12)*O51</f>
        <v>0.48366666666666669</v>
      </c>
      <c r="Q52" s="4">
        <f>(P19/P7*P6)/12/100*0.2</f>
        <v>0</v>
      </c>
      <c r="R52" s="4">
        <f>(P19/P7*P5)/12/100*0.2</f>
        <v>0</v>
      </c>
      <c r="S52" t="s">
        <v>110</v>
      </c>
      <c r="T52" t="s">
        <v>166</v>
      </c>
      <c r="V52" s="4">
        <f>((V28+V27-V19/V7*(V5+V6))*1%/12)*U51</f>
        <v>0.47100000000000003</v>
      </c>
      <c r="W52" s="4">
        <f>(V19/V7*V6)/12/100*0.2</f>
        <v>0</v>
      </c>
      <c r="X52" t="s">
        <v>110</v>
      </c>
      <c r="Y52" t="s">
        <v>166</v>
      </c>
      <c r="AA52" s="4">
        <f>((AA28+AA27-AA19/AA7*(AA5+AA6))*1%/12)*Z51</f>
        <v>0.47858333333333336</v>
      </c>
      <c r="AB52" s="4">
        <f>(AA19/AA7*AA6)/12/100*0.2</f>
        <v>0</v>
      </c>
      <c r="AC52" t="s">
        <v>110</v>
      </c>
      <c r="AD52" t="s">
        <v>166</v>
      </c>
      <c r="AF52" s="4">
        <f>((AF28+AF27-AF19/AF7*(AF5+AF6))*1%/12)*AE51</f>
        <v>0.48291666666666666</v>
      </c>
      <c r="AG52" s="4">
        <f>(AF19/AF7*AF6)/12/100*0.2</f>
        <v>0</v>
      </c>
      <c r="AH52" t="s">
        <v>110</v>
      </c>
      <c r="AI52" t="s">
        <v>166</v>
      </c>
      <c r="AK52" s="4">
        <f>((AK28+AK27-AK19/AK7*(AK5+AK6))*1%/12)*AJ51</f>
        <v>0.48366666666666669</v>
      </c>
      <c r="AL52" s="4">
        <f>(AK19/AK7*AK6)/12/100*0.2</f>
        <v>0</v>
      </c>
      <c r="AM52" t="s">
        <v>110</v>
      </c>
      <c r="AN52" t="s">
        <v>166</v>
      </c>
      <c r="AP52" s="4">
        <f>((AP28+AP27-AP19/AP7*(AP5+AP6))*1%/12)*AO51</f>
        <v>0.47858333333333336</v>
      </c>
      <c r="AQ52" s="4">
        <f>(AP19/AP7*AP6)/12/100*0.2</f>
        <v>0</v>
      </c>
      <c r="AR52" t="s">
        <v>110</v>
      </c>
      <c r="AS52" t="s">
        <v>166</v>
      </c>
      <c r="AU52" s="4">
        <f>((AU28+AU27-AU19/AU7*(AU5+AU6))*1%/12)*AT51</f>
        <v>0.47100000000000003</v>
      </c>
      <c r="AV52" s="4">
        <f>(AU19/AU7*AU6)/12/100*0.2</f>
        <v>0</v>
      </c>
      <c r="AW52" t="s">
        <v>110</v>
      </c>
      <c r="AX52" t="s">
        <v>166</v>
      </c>
      <c r="AZ52" s="4">
        <f>((AZ28+AZ27-AZ19/AZ7*(AZ5+AZ6))*1%/12)*AY51</f>
        <v>0.48208333333333342</v>
      </c>
      <c r="BA52" s="4">
        <f>(AZ19/AZ7*AZ6)/12/100*0.2</f>
        <v>0</v>
      </c>
      <c r="BB52" t="s">
        <v>110</v>
      </c>
      <c r="BC52" t="s">
        <v>166</v>
      </c>
      <c r="BE52" s="4">
        <f>((BE28+BE27-BE19/BE7*(BE5+BE6))*1%/12)*BD51</f>
        <v>0.47675000000000001</v>
      </c>
      <c r="BF52" s="4">
        <f>(BE19/BE7*BE6)/12/100*0.2</f>
        <v>0</v>
      </c>
      <c r="BG52" t="s">
        <v>110</v>
      </c>
      <c r="BH52" t="s">
        <v>166</v>
      </c>
      <c r="BJ52" s="4">
        <f>((BJ28+BJ27-BJ19/BJ7*(BJ5+BJ6))*1%/12)*BI51</f>
        <v>0.47775000000000001</v>
      </c>
      <c r="BK52" s="4">
        <f>(BJ19/BJ7*BJ6)/12/100*0.2</f>
        <v>0</v>
      </c>
      <c r="BL52" t="s">
        <v>110</v>
      </c>
      <c r="BM52" t="s">
        <v>166</v>
      </c>
      <c r="BO52" s="4">
        <f>((BO28+BO27-BO19/BO7*(BO5+BO6))*1%/12)*BN51</f>
        <v>0.47583333333333339</v>
      </c>
      <c r="BP52" s="4">
        <f>(BO19/BO7*BO6)/12/100*0.2</f>
        <v>0</v>
      </c>
      <c r="BQ52" t="s">
        <v>110</v>
      </c>
      <c r="BR52" t="s">
        <v>166</v>
      </c>
      <c r="BT52" s="4">
        <f>((BT28+BT27-BT19/BT7*(BT5+BT6))*1%/12)*BS51</f>
        <v>0.47858333333333336</v>
      </c>
      <c r="BU52" s="4">
        <f>(BT19/BT7*BT6)/12/100*0.2</f>
        <v>0</v>
      </c>
      <c r="BV52" t="s">
        <v>110</v>
      </c>
      <c r="BW52" t="s">
        <v>166</v>
      </c>
      <c r="BY52" s="4">
        <f>((BY28+BY27-BY19/BY7*(BY5+BY6))*1%/12)*BX51</f>
        <v>0.48366666666666669</v>
      </c>
      <c r="BZ52" s="4">
        <f>(BY19/BY7*BY6)/12/100*0.2</f>
        <v>0</v>
      </c>
      <c r="CA52" t="s">
        <v>110</v>
      </c>
      <c r="CB52" t="s">
        <v>166</v>
      </c>
      <c r="CD52" s="4">
        <f>((CD28+CD27-CD19/CD7*(CD5+CD6))*1%/12)*CC51</f>
        <v>0.47691666666666671</v>
      </c>
      <c r="CE52" s="4">
        <f>(CD19/CD7*CD6)/12/100*0.2</f>
        <v>0</v>
      </c>
      <c r="CF52" t="s">
        <v>110</v>
      </c>
      <c r="CG52" t="s">
        <v>166</v>
      </c>
      <c r="CI52" s="4">
        <f>((CI28+CI27-CI19/CI7*(CI5+CI6))*1%/12)*CH51</f>
        <v>0.47675000000000001</v>
      </c>
      <c r="CJ52" s="4">
        <f>(CI19/CI7*CI6)/12/100*0.2</f>
        <v>0</v>
      </c>
      <c r="CK52" t="s">
        <v>110</v>
      </c>
      <c r="CL52" t="s">
        <v>166</v>
      </c>
      <c r="CN52" s="4">
        <f>((CN28+CN27-CN19/CN7*(CN5+CN6))*1%/12)*CM51</f>
        <v>0.48141666666666671</v>
      </c>
      <c r="CO52" s="4">
        <f>(CN19/CN7*CN6)/12/100*0.2</f>
        <v>0</v>
      </c>
      <c r="CP52" t="s">
        <v>110</v>
      </c>
      <c r="CQ52" t="s">
        <v>166</v>
      </c>
      <c r="CS52" s="4">
        <f>((CS28+CS27-CS19/CS7*(CS5+CS6))*1%/12)*CR51</f>
        <v>0.48208333333333342</v>
      </c>
      <c r="CT52" s="4">
        <f>(CS19/CS7*CS6)/12/100*0.2</f>
        <v>0</v>
      </c>
      <c r="CU52" t="s">
        <v>110</v>
      </c>
      <c r="CV52" t="s">
        <v>166</v>
      </c>
      <c r="CX52" s="4">
        <f>((CX28+CX27-CX19/CX7*(CX5+CX6))*1%/12)*CW51</f>
        <v>0.47675000000000001</v>
      </c>
      <c r="CY52" s="4">
        <f>(CX19/CX7*CX6)/12/100*0.2</f>
        <v>0</v>
      </c>
      <c r="CZ52" t="s">
        <v>110</v>
      </c>
      <c r="DA52" t="s">
        <v>166</v>
      </c>
      <c r="DC52" s="4">
        <f>((DC28+DC27-DC19/DC7*(DC5+DC6))*1%/12)*DB51</f>
        <v>0.47691666666666671</v>
      </c>
      <c r="DD52" s="4">
        <f>(DC19/DC7*DC6)/12/100*0.2</f>
        <v>0</v>
      </c>
      <c r="DE52" t="s">
        <v>110</v>
      </c>
      <c r="DF52" t="s">
        <v>166</v>
      </c>
      <c r="DH52" s="4">
        <f>((DH28+DH27-DH19/DH7*(DH5+DH6))*1%/12)*DG51</f>
        <v>0.54175000000000006</v>
      </c>
      <c r="DI52" s="4">
        <f>(DH19/DH7*DH6)/12/100*0.2</f>
        <v>0</v>
      </c>
      <c r="DJ52" t="s">
        <v>110</v>
      </c>
      <c r="DK52" t="s">
        <v>166</v>
      </c>
      <c r="DM52" s="4">
        <f>((DM28+DM27-DM19/DM7*(DM5+DM6))*1%/12)*DL51</f>
        <v>0.62758333333333338</v>
      </c>
      <c r="DN52" s="4">
        <f>(DM19/DM7*DM6)/12/100*0.2</f>
        <v>0</v>
      </c>
      <c r="DO52" t="s">
        <v>110</v>
      </c>
      <c r="DP52" t="s">
        <v>166</v>
      </c>
      <c r="DR52" s="4">
        <f>((DR28+DR27-DR19/DR7*(DR5+DR6))*1%/12)*DQ51</f>
        <v>0.54500000000000004</v>
      </c>
      <c r="DS52" s="4">
        <f>(DR19/DR7*DR6)/12/100*0.2</f>
        <v>0</v>
      </c>
      <c r="DT52" t="s">
        <v>110</v>
      </c>
      <c r="DU52" t="s">
        <v>166</v>
      </c>
      <c r="DW52" s="4">
        <f>((DW28+DW27-DW19/DW7*(DW5+DW6))*1%/12)*DV51</f>
        <v>0.54125000000000012</v>
      </c>
      <c r="DX52" s="4">
        <f>(DW19/DW7*DW6)/12/100*0.2</f>
        <v>0</v>
      </c>
      <c r="DY52" t="s">
        <v>110</v>
      </c>
      <c r="DZ52" t="s">
        <v>166</v>
      </c>
      <c r="EB52" s="4">
        <f>((EB28+EB27-EB19/EB7*(EB5+EB6))*1%/12)*EA51</f>
        <v>0.62983333333333336</v>
      </c>
      <c r="EC52" s="4">
        <f>(EB19/EB7*EB6)/12/100*0.2</f>
        <v>0</v>
      </c>
      <c r="ED52" t="s">
        <v>110</v>
      </c>
      <c r="EE52" t="s">
        <v>166</v>
      </c>
      <c r="EG52" s="4">
        <f>((EG28+EG27-EG19/EG7*(EG5+EG6))*1%/12)*EF51</f>
        <v>0.54108333333333336</v>
      </c>
      <c r="EH52" s="4">
        <f>(EG19/EG7*EG6)/12/100*0.2</f>
        <v>0</v>
      </c>
      <c r="EJ52" s="4">
        <f>AA52+V52+P52+J52+AF52+AK52+AU52+AP52+CS52+CN52+CI52+CD52+BY52+BT52+BO52+BJ52+BE52+AZ52+CX52+DC52+DH52+DM52+DR52+DW52+EB52+EG52</f>
        <v>13.000000000000002</v>
      </c>
      <c r="EK52" s="4">
        <f>AL52+AG52+AB52+W52+Q52+K52+CT52+CO52+CJ52+CE52+BZ52+BU52+BP52+BK52+BF52+BA52+AV52+AQ52</f>
        <v>0</v>
      </c>
      <c r="EL52" s="4">
        <f t="shared" si="10"/>
        <v>0</v>
      </c>
      <c r="EM52" s="4">
        <f t="shared" si="10"/>
        <v>0</v>
      </c>
      <c r="EN52" s="4">
        <f>L52+R52</f>
        <v>0</v>
      </c>
      <c r="EO52" s="4">
        <f>EN52-F52</f>
        <v>0</v>
      </c>
    </row>
    <row r="53" spans="1:145">
      <c r="A53" t="s">
        <v>131</v>
      </c>
      <c r="B53" t="s">
        <v>133</v>
      </c>
      <c r="C53" s="34">
        <v>0.2</v>
      </c>
      <c r="D53" s="4">
        <f>D49*0.2</f>
        <v>53.383600000000001</v>
      </c>
      <c r="E53" s="4">
        <v>0</v>
      </c>
      <c r="F53" s="4">
        <v>0</v>
      </c>
      <c r="G53" t="s">
        <v>131</v>
      </c>
      <c r="H53" t="s">
        <v>133</v>
      </c>
      <c r="I53" s="34">
        <v>0.2</v>
      </c>
      <c r="J53" s="4">
        <f>J49*I53</f>
        <v>1.9652000000000005</v>
      </c>
      <c r="K53" s="4">
        <v>0</v>
      </c>
      <c r="L53" s="4">
        <v>0</v>
      </c>
      <c r="M53" t="s">
        <v>131</v>
      </c>
      <c r="N53" t="s">
        <v>133</v>
      </c>
      <c r="O53" s="34">
        <v>0.2</v>
      </c>
      <c r="P53" s="4">
        <f>P49*O53</f>
        <v>1.9860000000000004</v>
      </c>
      <c r="Q53" s="4">
        <v>0</v>
      </c>
      <c r="R53" s="4">
        <v>0</v>
      </c>
      <c r="S53" t="s">
        <v>131</v>
      </c>
      <c r="T53" t="s">
        <v>133</v>
      </c>
      <c r="U53" s="34">
        <v>0.2</v>
      </c>
      <c r="V53" s="4">
        <f>V49*U53</f>
        <v>1.9340000000000004</v>
      </c>
      <c r="W53" s="4">
        <v>0</v>
      </c>
      <c r="X53" t="s">
        <v>131</v>
      </c>
      <c r="Y53" t="s">
        <v>133</v>
      </c>
      <c r="Z53" s="34">
        <v>0.2</v>
      </c>
      <c r="AA53" s="4">
        <f>AA49*Z53</f>
        <v>1.9652000000000005</v>
      </c>
      <c r="AB53" s="4">
        <v>0</v>
      </c>
      <c r="AC53" t="s">
        <v>131</v>
      </c>
      <c r="AD53" t="s">
        <v>133</v>
      </c>
      <c r="AE53" s="34">
        <v>0.2</v>
      </c>
      <c r="AF53" s="4">
        <f>AF49*AE53</f>
        <v>1.9832000000000005</v>
      </c>
      <c r="AG53" s="4">
        <v>0</v>
      </c>
      <c r="AH53" t="s">
        <v>131</v>
      </c>
      <c r="AI53" t="s">
        <v>133</v>
      </c>
      <c r="AJ53" s="34">
        <v>0.2</v>
      </c>
      <c r="AK53" s="4">
        <f>AK49*AJ53</f>
        <v>1.9860000000000004</v>
      </c>
      <c r="AL53" s="4">
        <v>0</v>
      </c>
      <c r="AM53" t="s">
        <v>131</v>
      </c>
      <c r="AN53" t="s">
        <v>133</v>
      </c>
      <c r="AO53" s="34">
        <v>0.2</v>
      </c>
      <c r="AP53" s="4">
        <f>AP49*AO53</f>
        <v>1.9652000000000005</v>
      </c>
      <c r="AQ53" s="4">
        <v>0</v>
      </c>
      <c r="AR53" t="s">
        <v>131</v>
      </c>
      <c r="AS53" t="s">
        <v>133</v>
      </c>
      <c r="AT53" s="34">
        <v>0.2</v>
      </c>
      <c r="AU53" s="4">
        <f>AU49*AT53</f>
        <v>1.9340000000000004</v>
      </c>
      <c r="AV53" s="4">
        <v>0</v>
      </c>
      <c r="AW53" t="s">
        <v>131</v>
      </c>
      <c r="AX53" t="s">
        <v>133</v>
      </c>
      <c r="AY53" s="34">
        <v>0.2</v>
      </c>
      <c r="AZ53" s="4">
        <f>AZ49*AY53</f>
        <v>1.9796000000000005</v>
      </c>
      <c r="BA53" s="4">
        <v>0</v>
      </c>
      <c r="BB53" t="s">
        <v>131</v>
      </c>
      <c r="BC53" t="s">
        <v>133</v>
      </c>
      <c r="BD53" s="34">
        <v>0.2</v>
      </c>
      <c r="BE53" s="4">
        <f>BE49*BD53</f>
        <v>1.9576000000000005</v>
      </c>
      <c r="BF53" s="4">
        <v>0</v>
      </c>
      <c r="BG53" t="s">
        <v>131</v>
      </c>
      <c r="BH53" t="s">
        <v>133</v>
      </c>
      <c r="BI53" s="34">
        <v>0.2</v>
      </c>
      <c r="BJ53" s="4">
        <f>BJ49*BI53</f>
        <v>1.9620000000000002</v>
      </c>
      <c r="BK53" s="4">
        <v>0</v>
      </c>
      <c r="BL53" t="s">
        <v>131</v>
      </c>
      <c r="BM53" t="s">
        <v>133</v>
      </c>
      <c r="BN53" s="34">
        <v>0.2</v>
      </c>
      <c r="BO53" s="4">
        <f>BO49*BN53</f>
        <v>1.9540000000000004</v>
      </c>
      <c r="BP53" s="4">
        <v>0</v>
      </c>
      <c r="BQ53" t="s">
        <v>131</v>
      </c>
      <c r="BR53" t="s">
        <v>133</v>
      </c>
      <c r="BS53" s="34">
        <v>0.2</v>
      </c>
      <c r="BT53" s="4">
        <f>BT49*BS53</f>
        <v>1.9652000000000005</v>
      </c>
      <c r="BU53" s="4">
        <v>0</v>
      </c>
      <c r="BV53" t="s">
        <v>131</v>
      </c>
      <c r="BW53" t="s">
        <v>133</v>
      </c>
      <c r="BX53" s="34">
        <v>0.2</v>
      </c>
      <c r="BY53" s="4">
        <f>BY49*BX53</f>
        <v>1.9860000000000004</v>
      </c>
      <c r="BZ53" s="4">
        <v>0</v>
      </c>
      <c r="CA53" t="s">
        <v>131</v>
      </c>
      <c r="CB53" t="s">
        <v>133</v>
      </c>
      <c r="CC53" s="34">
        <v>0.2</v>
      </c>
      <c r="CD53" s="4">
        <f>CD49*CC53</f>
        <v>1.9584000000000004</v>
      </c>
      <c r="CE53" s="4">
        <v>0</v>
      </c>
      <c r="CF53" t="s">
        <v>131</v>
      </c>
      <c r="CG53" t="s">
        <v>133</v>
      </c>
      <c r="CH53" s="34">
        <v>0.2</v>
      </c>
      <c r="CI53" s="4">
        <f>CI49*CH53</f>
        <v>1.9576000000000005</v>
      </c>
      <c r="CJ53" s="4">
        <v>0</v>
      </c>
      <c r="CK53" t="s">
        <v>131</v>
      </c>
      <c r="CL53" t="s">
        <v>133</v>
      </c>
      <c r="CM53" s="34">
        <v>0.2</v>
      </c>
      <c r="CN53" s="4">
        <f>CN49*CM53</f>
        <v>1.9768000000000006</v>
      </c>
      <c r="CO53" s="4">
        <v>0</v>
      </c>
      <c r="CP53" t="s">
        <v>131</v>
      </c>
      <c r="CQ53" t="s">
        <v>133</v>
      </c>
      <c r="CR53" s="34">
        <v>0.2</v>
      </c>
      <c r="CS53" s="4">
        <f>CS49*CR53</f>
        <v>1.9796000000000005</v>
      </c>
      <c r="CT53" s="4">
        <v>0</v>
      </c>
      <c r="CU53" t="s">
        <v>131</v>
      </c>
      <c r="CV53" t="s">
        <v>133</v>
      </c>
      <c r="CW53" s="34">
        <v>0.2</v>
      </c>
      <c r="CX53" s="4">
        <f>CX49*CW53</f>
        <v>1.9576000000000005</v>
      </c>
      <c r="CY53" s="4">
        <v>0</v>
      </c>
      <c r="CZ53" t="s">
        <v>131</v>
      </c>
      <c r="DA53" t="s">
        <v>133</v>
      </c>
      <c r="DB53" s="34">
        <v>0.2</v>
      </c>
      <c r="DC53" s="4">
        <f>DC49*DB53</f>
        <v>1.9584000000000004</v>
      </c>
      <c r="DD53" s="4">
        <v>0</v>
      </c>
      <c r="DE53" t="s">
        <v>131</v>
      </c>
      <c r="DF53" t="s">
        <v>133</v>
      </c>
      <c r="DG53" s="34">
        <v>0.2</v>
      </c>
      <c r="DH53" s="4">
        <f>DH49*DG53</f>
        <v>2.2248000000000001</v>
      </c>
      <c r="DI53" s="4">
        <v>0</v>
      </c>
      <c r="DJ53" t="s">
        <v>131</v>
      </c>
      <c r="DK53" t="s">
        <v>133</v>
      </c>
      <c r="DL53" s="34">
        <v>0.2</v>
      </c>
      <c r="DM53" s="4">
        <f>DM49*DL53</f>
        <v>2.5772000000000008</v>
      </c>
      <c r="DN53" s="4">
        <v>0</v>
      </c>
      <c r="DO53" t="s">
        <v>131</v>
      </c>
      <c r="DP53" t="s">
        <v>133</v>
      </c>
      <c r="DQ53" s="34">
        <v>0.2</v>
      </c>
      <c r="DR53" s="4">
        <f>DR49*DQ53</f>
        <v>2.2380000000000009</v>
      </c>
      <c r="DS53" s="4">
        <v>0</v>
      </c>
      <c r="DT53" t="s">
        <v>131</v>
      </c>
      <c r="DU53" t="s">
        <v>133</v>
      </c>
      <c r="DV53" s="34">
        <v>0.2</v>
      </c>
      <c r="DW53" s="4">
        <f>DW49*DV53</f>
        <v>2.2228000000000008</v>
      </c>
      <c r="DX53" s="4">
        <v>0</v>
      </c>
      <c r="DY53" t="s">
        <v>131</v>
      </c>
      <c r="DZ53" t="s">
        <v>133</v>
      </c>
      <c r="EA53" s="34">
        <v>0.2</v>
      </c>
      <c r="EB53" s="4">
        <f>EB49*EA53</f>
        <v>2.5868000000000007</v>
      </c>
      <c r="EC53" s="4">
        <v>0</v>
      </c>
      <c r="ED53" t="s">
        <v>131</v>
      </c>
      <c r="EE53" t="s">
        <v>133</v>
      </c>
      <c r="EF53" s="34">
        <v>0.2</v>
      </c>
      <c r="EG53" s="4">
        <f>EG49*EF53</f>
        <v>2.2224000000000004</v>
      </c>
      <c r="EH53" s="4">
        <v>0</v>
      </c>
      <c r="EJ53" s="4">
        <f>AA53+V53+P53+J53+AF53+AK53+AU53+AP53+CS53+CN53+CI53+CD53+BY53+BT53+BO53+BJ53+BE53+AZ53+CX53+DC53+DH53+DM53+DR53+DW53+EB53+EG53</f>
        <v>53.383600000000008</v>
      </c>
      <c r="EK53" s="4">
        <f>AL53+AG53+AB53+W53+Q53+K53+CT53+CO53+CJ53+CE53+BZ53+BU53+BP53+BK53+BF53+BA53+AV53+AQ53</f>
        <v>0</v>
      </c>
      <c r="EL53" s="4">
        <f t="shared" si="10"/>
        <v>0</v>
      </c>
      <c r="EM53" s="4">
        <f t="shared" si="10"/>
        <v>0</v>
      </c>
      <c r="EN53" s="4">
        <f>L53+R53</f>
        <v>0</v>
      </c>
      <c r="EO53" s="4">
        <f>EN53-F53</f>
        <v>0</v>
      </c>
    </row>
    <row r="54" spans="1:145" ht="12" customHeight="1">
      <c r="C54" s="35"/>
      <c r="D54" s="36"/>
      <c r="I54" s="35"/>
      <c r="J54" s="36"/>
      <c r="O54" s="35"/>
      <c r="P54" s="36"/>
      <c r="U54" s="35"/>
      <c r="V54" s="36"/>
      <c r="Z54" s="35"/>
      <c r="AA54" s="36"/>
      <c r="AE54" s="35"/>
      <c r="AF54" s="36"/>
      <c r="AJ54" s="35"/>
      <c r="AK54" s="36"/>
      <c r="AO54" s="35"/>
      <c r="AP54" s="36"/>
      <c r="AT54" s="35"/>
      <c r="AU54" s="36"/>
      <c r="AY54" s="35"/>
      <c r="AZ54" s="36"/>
      <c r="BD54" s="35"/>
      <c r="BE54" s="36"/>
      <c r="BI54" s="35"/>
      <c r="BJ54" s="36"/>
      <c r="BN54" s="35"/>
      <c r="BO54" s="36"/>
      <c r="BS54" s="35"/>
      <c r="BT54" s="36"/>
      <c r="BX54" s="35"/>
      <c r="BY54" s="36"/>
      <c r="CC54" s="35"/>
      <c r="CD54" s="36"/>
      <c r="CH54" s="35"/>
      <c r="CI54" s="36"/>
      <c r="CM54" s="35"/>
      <c r="CN54" s="36"/>
      <c r="CR54" s="35"/>
      <c r="CS54" s="36"/>
      <c r="CW54" s="35"/>
      <c r="CX54" s="36"/>
      <c r="DB54" s="35"/>
      <c r="DC54" s="36"/>
      <c r="DG54" s="35"/>
      <c r="DH54" s="36"/>
      <c r="DL54" s="35"/>
      <c r="DM54" s="36"/>
      <c r="DQ54" s="35"/>
      <c r="DR54" s="36"/>
      <c r="DV54" s="35"/>
      <c r="DW54" s="36"/>
      <c r="EA54" s="35"/>
      <c r="EB54" s="36"/>
      <c r="EF54" s="35"/>
      <c r="EG54" s="36"/>
      <c r="EJ54" s="4"/>
      <c r="EK54" s="4"/>
      <c r="EL54" s="4"/>
      <c r="EM54" s="4"/>
    </row>
    <row r="55" spans="1:145">
      <c r="A55" t="s">
        <v>47</v>
      </c>
      <c r="B55" s="15" t="s">
        <v>46</v>
      </c>
      <c r="C55" s="30"/>
      <c r="D55" s="19">
        <f>SUM(D48:D53)</f>
        <v>11744.682369500799</v>
      </c>
      <c r="E55" s="37">
        <f>SUM(E48:E52)</f>
        <v>0</v>
      </c>
      <c r="F55" s="37">
        <f>SUM(F48:F52)</f>
        <v>0</v>
      </c>
      <c r="G55" t="s">
        <v>47</v>
      </c>
      <c r="H55" s="15" t="s">
        <v>43</v>
      </c>
      <c r="I55" s="30"/>
      <c r="J55" s="19">
        <f>SUM(J48:J53)</f>
        <v>432.35346545336597</v>
      </c>
      <c r="K55" s="37">
        <f>SUM(K48:K52)</f>
        <v>0</v>
      </c>
      <c r="L55" s="37">
        <v>0</v>
      </c>
      <c r="M55" t="s">
        <v>47</v>
      </c>
      <c r="N55" s="15" t="s">
        <v>43</v>
      </c>
      <c r="O55" s="30"/>
      <c r="P55" s="19">
        <f>SUM(P48:P53)</f>
        <v>436.92862363511</v>
      </c>
      <c r="Q55" s="37">
        <f>SUM(Q48:Q52)</f>
        <v>0</v>
      </c>
      <c r="R55" s="37">
        <v>0</v>
      </c>
      <c r="S55" t="s">
        <v>47</v>
      </c>
      <c r="T55" s="15" t="s">
        <v>43</v>
      </c>
      <c r="U55" s="30"/>
      <c r="V55" s="19">
        <f>SUM(V48:V53)</f>
        <v>425.49263984741663</v>
      </c>
      <c r="W55" s="37">
        <f>SUM(W48:W52)</f>
        <v>0</v>
      </c>
      <c r="X55" t="s">
        <v>47</v>
      </c>
      <c r="Y55" s="15" t="s">
        <v>43</v>
      </c>
      <c r="Z55" s="30"/>
      <c r="AA55" s="19">
        <f>SUM(AA48:AA53)</f>
        <v>432.35346545336597</v>
      </c>
      <c r="AB55" s="37">
        <f>SUM(AB48:AB52)</f>
        <v>0</v>
      </c>
      <c r="AC55" t="s">
        <v>47</v>
      </c>
      <c r="AD55" s="15" t="s">
        <v>43</v>
      </c>
      <c r="AE55" s="30"/>
      <c r="AF55" s="19">
        <f>SUM(AF48:AF53)</f>
        <v>436.31734625167002</v>
      </c>
      <c r="AG55" s="37">
        <f>SUM(AG48:AG52)</f>
        <v>0</v>
      </c>
      <c r="AH55" t="s">
        <v>47</v>
      </c>
      <c r="AI55" s="15" t="s">
        <v>43</v>
      </c>
      <c r="AJ55" s="30"/>
      <c r="AK55" s="19">
        <f>SUM(AK48:AK53)</f>
        <v>436.92862363511</v>
      </c>
      <c r="AL55" s="37">
        <f>SUM(AL48:AL52)</f>
        <v>0</v>
      </c>
      <c r="AM55" t="s">
        <v>47</v>
      </c>
      <c r="AN55" s="15" t="s">
        <v>43</v>
      </c>
      <c r="AO55" s="30"/>
      <c r="AP55" s="19">
        <f>SUM(AP48:AP53)</f>
        <v>432.35346545336597</v>
      </c>
      <c r="AQ55" s="37">
        <f>SUM(AQ48:AQ52)</f>
        <v>0</v>
      </c>
      <c r="AR55" t="s">
        <v>47</v>
      </c>
      <c r="AS55" s="15" t="s">
        <v>43</v>
      </c>
      <c r="AT55" s="30"/>
      <c r="AU55" s="19">
        <f>SUM(AU48:AU53)</f>
        <v>425.49263984741663</v>
      </c>
      <c r="AV55" s="37">
        <f>SUM(AV48:AV52)</f>
        <v>0</v>
      </c>
      <c r="AW55" t="s">
        <v>47</v>
      </c>
      <c r="AX55" s="15" t="s">
        <v>43</v>
      </c>
      <c r="AY55" s="30"/>
      <c r="AZ55" s="19">
        <f>SUM(AZ48:AZ53)</f>
        <v>435.52086342534255</v>
      </c>
      <c r="BA55" s="37">
        <f>SUM(BA48:BA52)</f>
        <v>0</v>
      </c>
      <c r="BB55" t="s">
        <v>47</v>
      </c>
      <c r="BC55" s="15" t="s">
        <v>43</v>
      </c>
      <c r="BD55" s="30"/>
      <c r="BE55" s="19">
        <f>SUM(BE48:BE53)</f>
        <v>430.68273207926711</v>
      </c>
      <c r="BF55" s="37">
        <f>SUM(BF48:BF52)</f>
        <v>0</v>
      </c>
      <c r="BG55" t="s">
        <v>47</v>
      </c>
      <c r="BH55" s="15" t="s">
        <v>43</v>
      </c>
      <c r="BI55" s="30"/>
      <c r="BJ55" s="19">
        <f>SUM(BJ48:BJ53)</f>
        <v>431.65328368181554</v>
      </c>
      <c r="BK55" s="37">
        <f>SUM(BK48:BK52)</f>
        <v>0</v>
      </c>
      <c r="BL55" t="s">
        <v>47</v>
      </c>
      <c r="BM55" s="15" t="s">
        <v>43</v>
      </c>
      <c r="BN55" s="30"/>
      <c r="BO55" s="19">
        <f>SUM(BO48:BO53)</f>
        <v>429.88990591960635</v>
      </c>
      <c r="BP55" s="37">
        <f>SUM(BP48:BP52)</f>
        <v>0</v>
      </c>
      <c r="BQ55" t="s">
        <v>47</v>
      </c>
      <c r="BR55" s="15" t="s">
        <v>43</v>
      </c>
      <c r="BS55" s="30"/>
      <c r="BT55" s="19">
        <f>SUM(BT48:BT53)</f>
        <v>432.35346545336597</v>
      </c>
      <c r="BU55" s="37">
        <f>SUM(BU48:BU52)</f>
        <v>0</v>
      </c>
      <c r="BV55" t="s">
        <v>47</v>
      </c>
      <c r="BW55" s="15" t="s">
        <v>43</v>
      </c>
      <c r="BX55" s="30"/>
      <c r="BY55" s="19">
        <f>SUM(BY48:BY53)</f>
        <v>436.92862363511</v>
      </c>
      <c r="BZ55" s="37">
        <f>SUM(BZ48:BZ52)</f>
        <v>0</v>
      </c>
      <c r="CA55" t="s">
        <v>47</v>
      </c>
      <c r="CB55" s="15" t="s">
        <v>43</v>
      </c>
      <c r="CC55" s="30"/>
      <c r="CD55" s="19">
        <f>SUM(CD48:CD53)</f>
        <v>430.86054085548807</v>
      </c>
      <c r="CE55" s="37">
        <f>SUM(CE48:CE52)</f>
        <v>0</v>
      </c>
      <c r="CF55" t="s">
        <v>47</v>
      </c>
      <c r="CG55" s="15" t="s">
        <v>43</v>
      </c>
      <c r="CH55" s="30"/>
      <c r="CI55" s="19">
        <f>SUM(CI48:CI53)</f>
        <v>430.68273207926711</v>
      </c>
      <c r="CJ55" s="37">
        <f>SUM(CJ48:CJ52)</f>
        <v>0</v>
      </c>
      <c r="CK55" t="s">
        <v>47</v>
      </c>
      <c r="CL55" s="15" t="s">
        <v>43</v>
      </c>
      <c r="CM55" s="30"/>
      <c r="CN55" s="19">
        <f>SUM(CN48:CN53)</f>
        <v>434.90592937523598</v>
      </c>
      <c r="CO55" s="37">
        <f>SUM(CO48:CO52)</f>
        <v>0</v>
      </c>
      <c r="CP55" t="s">
        <v>47</v>
      </c>
      <c r="CQ55" s="15" t="s">
        <v>43</v>
      </c>
      <c r="CR55" s="30"/>
      <c r="CS55" s="19">
        <f>SUM(CS48:CS53)</f>
        <v>435.52086342534255</v>
      </c>
      <c r="CT55" s="37">
        <f>SUM(CT48:CT52)</f>
        <v>0</v>
      </c>
      <c r="CU55" t="s">
        <v>47</v>
      </c>
      <c r="CV55" s="15" t="s">
        <v>43</v>
      </c>
      <c r="CW55" s="30"/>
      <c r="CX55" s="19">
        <f>SUM(CX48:CX53)</f>
        <v>430.68273207926711</v>
      </c>
      <c r="CY55" s="37">
        <f>SUM(CY48:CY52)</f>
        <v>0</v>
      </c>
      <c r="CZ55" t="s">
        <v>47</v>
      </c>
      <c r="DA55" s="15" t="s">
        <v>43</v>
      </c>
      <c r="DB55" s="30"/>
      <c r="DC55" s="19">
        <f>SUM(DC48:DC53)</f>
        <v>430.86054085548807</v>
      </c>
      <c r="DD55" s="37">
        <f>SUM(DD48:DD52)</f>
        <v>0</v>
      </c>
      <c r="DE55" t="s">
        <v>47</v>
      </c>
      <c r="DF55" s="15" t="s">
        <v>43</v>
      </c>
      <c r="DG55" s="30"/>
      <c r="DH55" s="19">
        <f>SUM(DH48:DH53)</f>
        <v>489.47057667038911</v>
      </c>
      <c r="DI55" s="37">
        <f>SUM(DI48:DI52)</f>
        <v>0</v>
      </c>
      <c r="DJ55" t="s">
        <v>47</v>
      </c>
      <c r="DK55" s="15" t="s">
        <v>43</v>
      </c>
      <c r="DL55" s="30"/>
      <c r="DM55" s="19">
        <f>SUM(DM48:DM53)</f>
        <v>566.99617926237249</v>
      </c>
      <c r="DN55" s="37">
        <f>SUM(DN48:DN52)</f>
        <v>0</v>
      </c>
      <c r="DO55" t="s">
        <v>47</v>
      </c>
      <c r="DP55" s="15" t="s">
        <v>43</v>
      </c>
      <c r="DQ55" s="30"/>
      <c r="DR55" s="19">
        <f>SUM(DR48:DR53)</f>
        <v>492.37126147803428</v>
      </c>
      <c r="DS55" s="37">
        <f>SUM(DS48:DS52)</f>
        <v>0</v>
      </c>
      <c r="DT55" t="s">
        <v>47</v>
      </c>
      <c r="DU55" s="15" t="s">
        <v>43</v>
      </c>
      <c r="DV55" s="30"/>
      <c r="DW55" s="19">
        <f>SUM(DW48:DW53)</f>
        <v>489.03345139650344</v>
      </c>
      <c r="DX55" s="37">
        <f>SUM(DX48:DX52)</f>
        <v>0</v>
      </c>
      <c r="DY55" t="s">
        <v>47</v>
      </c>
      <c r="DZ55" s="15" t="s">
        <v>43</v>
      </c>
      <c r="EA55" s="30"/>
      <c r="EB55" s="19">
        <f>SUM(EB48:EB53)</f>
        <v>569.10769457702372</v>
      </c>
      <c r="EC55" s="37">
        <f>SUM(EC48:EC52)</f>
        <v>0</v>
      </c>
      <c r="ED55" t="s">
        <v>47</v>
      </c>
      <c r="EE55" s="15" t="s">
        <v>43</v>
      </c>
      <c r="EF55" s="30"/>
      <c r="EG55" s="19">
        <f>SUM(EG48:EG53)</f>
        <v>488.94072367505964</v>
      </c>
      <c r="EH55" s="37">
        <f>SUM(EH48:EH52)</f>
        <v>0</v>
      </c>
      <c r="EJ55" s="4">
        <f>AA55+V55+P55+J55+AF55+AK55+AU55+AP55+CS55+CN55+CI55+CD55+BY55+BT55+BO55+BJ55+BE55+AZ55+CX55+DC55+DH55+DM55+DR55+DW55+EB55+EG55</f>
        <v>11744.682369500799</v>
      </c>
      <c r="EK55" s="4">
        <f>AL55+AG55+AB55+W55+Q55+K55+CT55+CO55+CJ55+CE55+BZ55+BU55+BP55+BK55+BF55+BA55+AV55+AQ55</f>
        <v>0</v>
      </c>
      <c r="EL55" s="4">
        <f>EJ55-D55</f>
        <v>0</v>
      </c>
      <c r="EM55" s="4">
        <f>EK55-E55</f>
        <v>0</v>
      </c>
      <c r="EN55" s="4">
        <f>L55+R55</f>
        <v>0</v>
      </c>
      <c r="EO55" s="4">
        <f>EN55-F55</f>
        <v>0</v>
      </c>
    </row>
    <row r="56" spans="1:145">
      <c r="B56" s="15"/>
      <c r="C56" s="30"/>
      <c r="D56" s="19"/>
      <c r="E56" s="38"/>
      <c r="F56" s="38"/>
      <c r="H56" s="15"/>
      <c r="I56" s="30"/>
      <c r="J56" s="19"/>
      <c r="K56" s="38"/>
      <c r="L56" s="38"/>
      <c r="N56" s="15"/>
      <c r="O56" s="30"/>
      <c r="P56" s="19"/>
      <c r="Q56" s="38"/>
      <c r="R56" s="38"/>
      <c r="T56" s="15"/>
      <c r="U56" s="30"/>
      <c r="V56" s="19"/>
      <c r="W56" s="38"/>
      <c r="Y56" s="15"/>
      <c r="Z56" s="30"/>
      <c r="AA56" s="19"/>
      <c r="AB56" s="38"/>
      <c r="AD56" s="15"/>
      <c r="AE56" s="30"/>
      <c r="AF56" s="19"/>
      <c r="AG56" s="38"/>
      <c r="AI56" s="15"/>
      <c r="AJ56" s="30"/>
      <c r="AK56" s="19"/>
      <c r="AL56" s="38"/>
      <c r="AN56" s="15"/>
      <c r="AO56" s="30"/>
      <c r="AP56" s="19"/>
      <c r="AQ56" s="38"/>
      <c r="AS56" s="15"/>
      <c r="AT56" s="30"/>
      <c r="AU56" s="19"/>
      <c r="AV56" s="38"/>
      <c r="AX56" s="15"/>
      <c r="AY56" s="30"/>
      <c r="AZ56" s="19"/>
      <c r="BA56" s="38"/>
      <c r="BC56" s="15"/>
      <c r="BD56" s="30"/>
      <c r="BE56" s="19"/>
      <c r="BF56" s="38"/>
      <c r="BH56" s="15"/>
      <c r="BI56" s="30"/>
      <c r="BJ56" s="19"/>
      <c r="BK56" s="38"/>
      <c r="BM56" s="15"/>
      <c r="BN56" s="30"/>
      <c r="BO56" s="19"/>
      <c r="BP56" s="38"/>
      <c r="BR56" s="15"/>
      <c r="BS56" s="30"/>
      <c r="BT56" s="19"/>
      <c r="BU56" s="38"/>
      <c r="BW56" s="15"/>
      <c r="BX56" s="30"/>
      <c r="BY56" s="19"/>
      <c r="BZ56" s="38"/>
      <c r="CB56" s="15"/>
      <c r="CC56" s="30"/>
      <c r="CD56" s="19"/>
      <c r="CE56" s="38"/>
      <c r="CG56" s="15"/>
      <c r="CH56" s="30"/>
      <c r="CI56" s="19"/>
      <c r="CJ56" s="38"/>
      <c r="CL56" s="15"/>
      <c r="CM56" s="30"/>
      <c r="CN56" s="19"/>
      <c r="CO56" s="38"/>
      <c r="CQ56" s="15"/>
      <c r="CR56" s="30"/>
      <c r="CS56" s="19"/>
      <c r="CT56" s="38"/>
      <c r="CV56" s="15"/>
      <c r="CW56" s="30"/>
      <c r="CX56" s="19"/>
      <c r="CY56" s="38"/>
      <c r="DA56" s="15"/>
      <c r="DB56" s="30"/>
      <c r="DC56" s="19"/>
      <c r="DD56" s="38"/>
      <c r="DF56" s="15"/>
      <c r="DG56" s="30"/>
      <c r="DH56" s="19"/>
      <c r="DI56" s="38"/>
      <c r="DK56" s="15"/>
      <c r="DL56" s="30"/>
      <c r="DM56" s="19"/>
      <c r="DN56" s="38"/>
      <c r="DP56" s="15"/>
      <c r="DQ56" s="30"/>
      <c r="DR56" s="19"/>
      <c r="DS56" s="38"/>
      <c r="DU56" s="15"/>
      <c r="DV56" s="30"/>
      <c r="DW56" s="19"/>
      <c r="DX56" s="38"/>
      <c r="DZ56" s="15"/>
      <c r="EA56" s="30"/>
      <c r="EB56" s="19"/>
      <c r="EC56" s="38"/>
      <c r="EE56" s="15"/>
      <c r="EF56" s="30"/>
      <c r="EG56" s="19"/>
      <c r="EH56" s="38"/>
      <c r="EJ56" s="4"/>
    </row>
    <row r="57" spans="1:145">
      <c r="A57" t="s">
        <v>111</v>
      </c>
      <c r="B57" s="125" t="s">
        <v>97</v>
      </c>
      <c r="C57" s="30"/>
      <c r="D57" s="19">
        <f>ROUND(D55+E55+F55,0)</f>
        <v>11745</v>
      </c>
      <c r="E57" s="38"/>
      <c r="F57" s="38"/>
      <c r="G57" t="s">
        <v>111</v>
      </c>
      <c r="H57" s="125" t="s">
        <v>97</v>
      </c>
      <c r="I57" s="30"/>
      <c r="J57" s="39">
        <f>ROUND(J55+K55+L55,0)</f>
        <v>432</v>
      </c>
      <c r="K57" s="38"/>
      <c r="L57" s="38"/>
      <c r="M57" t="s">
        <v>111</v>
      </c>
      <c r="N57" s="125" t="s">
        <v>97</v>
      </c>
      <c r="O57" s="30"/>
      <c r="P57" s="39">
        <f>ROUND(P55+Q55+R55,0)</f>
        <v>437</v>
      </c>
      <c r="Q57" s="38"/>
      <c r="R57" s="38"/>
      <c r="S57" t="s">
        <v>111</v>
      </c>
      <c r="T57" s="125" t="s">
        <v>97</v>
      </c>
      <c r="U57" s="30"/>
      <c r="V57" s="39">
        <f>ROUND(V55+W55,0)</f>
        <v>425</v>
      </c>
      <c r="W57" s="38"/>
      <c r="X57" t="s">
        <v>111</v>
      </c>
      <c r="Y57" s="125" t="s">
        <v>97</v>
      </c>
      <c r="Z57" s="30"/>
      <c r="AA57" s="39">
        <f>ROUND(AA55+AB55,0)</f>
        <v>432</v>
      </c>
      <c r="AB57" s="38"/>
      <c r="AC57" t="s">
        <v>111</v>
      </c>
      <c r="AD57" s="125" t="s">
        <v>97</v>
      </c>
      <c r="AE57" s="30"/>
      <c r="AF57" s="39">
        <f>ROUND(AF55+AG55,0)</f>
        <v>436</v>
      </c>
      <c r="AG57" s="38"/>
      <c r="AH57" t="s">
        <v>111</v>
      </c>
      <c r="AI57" s="125" t="s">
        <v>97</v>
      </c>
      <c r="AJ57" s="30"/>
      <c r="AK57" s="39">
        <f>ROUND(AK55+AL55,0)</f>
        <v>437</v>
      </c>
      <c r="AL57" s="38"/>
      <c r="AM57" t="s">
        <v>111</v>
      </c>
      <c r="AN57" s="125" t="s">
        <v>97</v>
      </c>
      <c r="AO57" s="30"/>
      <c r="AP57" s="39">
        <f>ROUND(AP55+AQ55,0)</f>
        <v>432</v>
      </c>
      <c r="AQ57" s="38"/>
      <c r="AR57" t="s">
        <v>111</v>
      </c>
      <c r="AS57" s="125" t="s">
        <v>97</v>
      </c>
      <c r="AT57" s="30"/>
      <c r="AU57" s="39">
        <f>ROUND(AU55+AV55,0)</f>
        <v>425</v>
      </c>
      <c r="AV57" s="38"/>
      <c r="AW57" t="s">
        <v>111</v>
      </c>
      <c r="AX57" s="125" t="s">
        <v>97</v>
      </c>
      <c r="AY57" s="30"/>
      <c r="AZ57" s="39">
        <f>ROUND(AZ55+BA55,0)</f>
        <v>436</v>
      </c>
      <c r="BA57" s="38"/>
      <c r="BB57" t="s">
        <v>111</v>
      </c>
      <c r="BC57" s="125" t="s">
        <v>97</v>
      </c>
      <c r="BD57" s="30"/>
      <c r="BE57" s="39">
        <f>ROUND(BE55+BF55,0)</f>
        <v>431</v>
      </c>
      <c r="BF57" s="38"/>
      <c r="BG57" t="s">
        <v>111</v>
      </c>
      <c r="BH57" s="125" t="s">
        <v>97</v>
      </c>
      <c r="BI57" s="30"/>
      <c r="BJ57" s="39">
        <f>ROUND(BJ55+BK55,0)</f>
        <v>432</v>
      </c>
      <c r="BK57" s="38"/>
      <c r="BL57" t="s">
        <v>111</v>
      </c>
      <c r="BM57" s="125" t="s">
        <v>97</v>
      </c>
      <c r="BN57" s="30"/>
      <c r="BO57" s="39">
        <f>ROUND(BO55+BP55,0)</f>
        <v>430</v>
      </c>
      <c r="BP57" s="38"/>
      <c r="BQ57" t="s">
        <v>111</v>
      </c>
      <c r="BR57" s="125" t="s">
        <v>97</v>
      </c>
      <c r="BS57" s="30"/>
      <c r="BT57" s="39">
        <f>ROUND(BT55+BU55,0)</f>
        <v>432</v>
      </c>
      <c r="BU57" s="38"/>
      <c r="BV57" t="s">
        <v>111</v>
      </c>
      <c r="BW57" s="125" t="s">
        <v>97</v>
      </c>
      <c r="BX57" s="30"/>
      <c r="BY57" s="39">
        <f>ROUND(BY55+BZ55,0)</f>
        <v>437</v>
      </c>
      <c r="BZ57" s="38"/>
      <c r="CA57" t="s">
        <v>111</v>
      </c>
      <c r="CB57" s="125" t="s">
        <v>97</v>
      </c>
      <c r="CC57" s="30"/>
      <c r="CD57" s="39">
        <f>ROUND(CD55+CE55,0)</f>
        <v>431</v>
      </c>
      <c r="CE57" s="38"/>
      <c r="CF57" t="s">
        <v>111</v>
      </c>
      <c r="CG57" s="125" t="s">
        <v>97</v>
      </c>
      <c r="CH57" s="30"/>
      <c r="CI57" s="39">
        <f>ROUND(CI55+CJ55,0)</f>
        <v>431</v>
      </c>
      <c r="CJ57" s="38"/>
      <c r="CK57" t="s">
        <v>111</v>
      </c>
      <c r="CL57" s="125" t="s">
        <v>97</v>
      </c>
      <c r="CM57" s="30"/>
      <c r="CN57" s="39">
        <f>ROUND(CN55+CO55,0)</f>
        <v>435</v>
      </c>
      <c r="CO57" s="38"/>
      <c r="CP57" t="s">
        <v>111</v>
      </c>
      <c r="CQ57" s="125" t="s">
        <v>97</v>
      </c>
      <c r="CR57" s="30"/>
      <c r="CS57" s="39">
        <f>ROUND(CS55+CT55,0)</f>
        <v>436</v>
      </c>
      <c r="CT57" s="38"/>
      <c r="CU57" t="s">
        <v>111</v>
      </c>
      <c r="CV57" s="125" t="s">
        <v>97</v>
      </c>
      <c r="CW57" s="30"/>
      <c r="CX57" s="39">
        <f>ROUND(CX55+CY55,0)</f>
        <v>431</v>
      </c>
      <c r="CY57" s="38"/>
      <c r="CZ57" t="s">
        <v>111</v>
      </c>
      <c r="DA57" s="125" t="s">
        <v>97</v>
      </c>
      <c r="DB57" s="30"/>
      <c r="DC57" s="39">
        <f>ROUND(DC55+DD55,0)</f>
        <v>431</v>
      </c>
      <c r="DD57" s="38"/>
      <c r="DE57" t="s">
        <v>111</v>
      </c>
      <c r="DF57" s="125" t="s">
        <v>97</v>
      </c>
      <c r="DG57" s="30"/>
      <c r="DH57" s="39">
        <f>ROUND(DH55+DI55,0)</f>
        <v>489</v>
      </c>
      <c r="DI57" s="38"/>
      <c r="DJ57" t="s">
        <v>111</v>
      </c>
      <c r="DK57" s="125" t="s">
        <v>97</v>
      </c>
      <c r="DL57" s="30"/>
      <c r="DM57" s="39">
        <f>ROUND(DM55+DN55,0)</f>
        <v>567</v>
      </c>
      <c r="DN57" s="38"/>
      <c r="DO57" t="s">
        <v>111</v>
      </c>
      <c r="DP57" s="125" t="s">
        <v>97</v>
      </c>
      <c r="DQ57" s="30"/>
      <c r="DR57" s="39">
        <f>ROUND(DR55+DS55,0)</f>
        <v>492</v>
      </c>
      <c r="DS57" s="38"/>
      <c r="DT57" t="s">
        <v>111</v>
      </c>
      <c r="DU57" s="125" t="s">
        <v>97</v>
      </c>
      <c r="DV57" s="30"/>
      <c r="DW57" s="39">
        <f>ROUND(DW55+DX55,0)</f>
        <v>489</v>
      </c>
      <c r="DX57" s="38"/>
      <c r="DY57" t="s">
        <v>111</v>
      </c>
      <c r="DZ57" s="125" t="s">
        <v>97</v>
      </c>
      <c r="EA57" s="30"/>
      <c r="EB57" s="39">
        <f>ROUND(EB55+EC55,0)</f>
        <v>569</v>
      </c>
      <c r="EC57" s="38"/>
      <c r="ED57" t="s">
        <v>111</v>
      </c>
      <c r="EE57" s="125" t="s">
        <v>97</v>
      </c>
      <c r="EF57" s="30"/>
      <c r="EG57" s="39">
        <f>ROUND(EG55+EH55,0)</f>
        <v>489</v>
      </c>
      <c r="EH57" s="38"/>
      <c r="EJ57" s="4">
        <f>AA57+V57+P57+J57+AF57+AK57+AU57+AP57+CS57+CN57+CI57+CD57+BY57+BT57+BO57+BJ57+BE57+AZ57+CX57+DC57+DH57+DM57+DR57+DW57+EB57+EG57</f>
        <v>11744</v>
      </c>
      <c r="EK57" s="4"/>
      <c r="EL57" s="4"/>
    </row>
    <row r="59" spans="1:145">
      <c r="A59" t="s">
        <v>112</v>
      </c>
      <c r="B59" s="40" t="s">
        <v>48</v>
      </c>
      <c r="C59" s="41"/>
      <c r="D59" s="42">
        <f>D55/C7</f>
        <v>8.8002175720639286</v>
      </c>
      <c r="G59" t="s">
        <v>112</v>
      </c>
      <c r="H59" s="40" t="s">
        <v>48</v>
      </c>
      <c r="I59" s="41"/>
      <c r="J59" s="42">
        <f>J55/I7</f>
        <v>8.8001926613752488</v>
      </c>
      <c r="M59" t="s">
        <v>112</v>
      </c>
      <c r="N59" s="40" t="s">
        <v>48</v>
      </c>
      <c r="O59" s="41"/>
      <c r="P59" s="42">
        <f>P55/O7</f>
        <v>8.8001736885218538</v>
      </c>
      <c r="S59" t="s">
        <v>112</v>
      </c>
      <c r="T59" s="40" t="s">
        <v>48</v>
      </c>
      <c r="U59" s="41"/>
      <c r="V59" s="42">
        <f>V55/U7</f>
        <v>8.8002614239382968</v>
      </c>
      <c r="X59" t="s">
        <v>112</v>
      </c>
      <c r="Y59" s="40" t="s">
        <v>48</v>
      </c>
      <c r="Z59" s="41"/>
      <c r="AA59" s="42">
        <f>AA55/Z7</f>
        <v>8.8001926613752488</v>
      </c>
      <c r="AC59" t="s">
        <v>112</v>
      </c>
      <c r="AD59" s="40" t="s">
        <v>48</v>
      </c>
      <c r="AE59" s="41"/>
      <c r="AF59" s="42">
        <f>AF55/AE7</f>
        <v>8.8002691861974593</v>
      </c>
      <c r="AH59" t="s">
        <v>112</v>
      </c>
      <c r="AI59" s="40" t="s">
        <v>48</v>
      </c>
      <c r="AJ59" s="41"/>
      <c r="AK59" s="42">
        <f>AK55/AJ7</f>
        <v>8.8001736885218538</v>
      </c>
      <c r="AM59" t="s">
        <v>112</v>
      </c>
      <c r="AN59" s="40" t="s">
        <v>48</v>
      </c>
      <c r="AO59" s="41"/>
      <c r="AP59" s="42">
        <f>AP55/AO7</f>
        <v>8.8001926613752488</v>
      </c>
      <c r="AR59" t="s">
        <v>112</v>
      </c>
      <c r="AS59" s="40" t="s">
        <v>48</v>
      </c>
      <c r="AT59" s="41"/>
      <c r="AU59" s="42">
        <f>AU55/AT7</f>
        <v>8.8002614239382968</v>
      </c>
      <c r="AW59" t="s">
        <v>112</v>
      </c>
      <c r="AX59" s="40" t="s">
        <v>48</v>
      </c>
      <c r="AY59" s="41"/>
      <c r="AZ59" s="42">
        <f>AZ55/AY7</f>
        <v>8.8001790952786934</v>
      </c>
      <c r="BB59" t="s">
        <v>112</v>
      </c>
      <c r="BC59" s="40" t="s">
        <v>48</v>
      </c>
      <c r="BD59" s="41"/>
      <c r="BE59" s="42">
        <f>BE55/BD7</f>
        <v>8.800219290544895</v>
      </c>
      <c r="BG59" t="s">
        <v>112</v>
      </c>
      <c r="BH59" s="40" t="s">
        <v>48</v>
      </c>
      <c r="BI59" s="41"/>
      <c r="BJ59" s="42">
        <f>BJ55/BI7</f>
        <v>8.800270819201133</v>
      </c>
      <c r="BL59" t="s">
        <v>112</v>
      </c>
      <c r="BM59" s="40" t="s">
        <v>48</v>
      </c>
      <c r="BN59" s="41"/>
      <c r="BO59" s="42">
        <f>BO55/BN7</f>
        <v>8.8002027823870286</v>
      </c>
      <c r="BQ59" t="s">
        <v>112</v>
      </c>
      <c r="BR59" s="40" t="s">
        <v>48</v>
      </c>
      <c r="BS59" s="41"/>
      <c r="BT59" s="42">
        <f>BT55/BS7</f>
        <v>8.8001926613752488</v>
      </c>
      <c r="BV59" t="s">
        <v>112</v>
      </c>
      <c r="BW59" s="40" t="s">
        <v>48</v>
      </c>
      <c r="BX59" s="41"/>
      <c r="BY59" s="42">
        <f>BY55/BX7</f>
        <v>8.8001736885218538</v>
      </c>
      <c r="CA59" t="s">
        <v>112</v>
      </c>
      <c r="CB59" s="40" t="s">
        <v>48</v>
      </c>
      <c r="CC59" s="41"/>
      <c r="CD59" s="42">
        <f>CD55/CC7</f>
        <v>8.8002561449241838</v>
      </c>
      <c r="CF59" t="s">
        <v>112</v>
      </c>
      <c r="CG59" s="40" t="s">
        <v>48</v>
      </c>
      <c r="CH59" s="41"/>
      <c r="CI59" s="42">
        <f>CI55/CH7</f>
        <v>8.800219290544895</v>
      </c>
      <c r="CK59" t="s">
        <v>112</v>
      </c>
      <c r="CL59" s="40" t="s">
        <v>48</v>
      </c>
      <c r="CM59" s="41"/>
      <c r="CN59" s="42">
        <f>CN55/CM7</f>
        <v>8.8002009181553209</v>
      </c>
      <c r="CP59" t="s">
        <v>112</v>
      </c>
      <c r="CQ59" s="40" t="s">
        <v>48</v>
      </c>
      <c r="CR59" s="41"/>
      <c r="CS59" s="42">
        <f>CS55/CR7</f>
        <v>8.8001790952786934</v>
      </c>
      <c r="CU59" t="s">
        <v>112</v>
      </c>
      <c r="CV59" s="40" t="s">
        <v>48</v>
      </c>
      <c r="CW59" s="41"/>
      <c r="CX59" s="42">
        <f>CX55/CW7</f>
        <v>8.800219290544895</v>
      </c>
      <c r="CZ59" t="s">
        <v>112</v>
      </c>
      <c r="DA59" s="40" t="s">
        <v>48</v>
      </c>
      <c r="DB59" s="41"/>
      <c r="DC59" s="42">
        <f>DC55/DB7</f>
        <v>8.8002561449241838</v>
      </c>
      <c r="DE59" t="s">
        <v>112</v>
      </c>
      <c r="DF59" s="40" t="s">
        <v>48</v>
      </c>
      <c r="DG59" s="41"/>
      <c r="DH59" s="42">
        <f>DH55/DG7</f>
        <v>8.8002620760587753</v>
      </c>
      <c r="DJ59" t="s">
        <v>112</v>
      </c>
      <c r="DK59" s="40" t="s">
        <v>48</v>
      </c>
      <c r="DL59" s="41"/>
      <c r="DM59" s="42">
        <f>DM55/DL7</f>
        <v>8.8001890309230557</v>
      </c>
      <c r="DO59" t="s">
        <v>112</v>
      </c>
      <c r="DP59" s="40" t="s">
        <v>48</v>
      </c>
      <c r="DQ59" s="41"/>
      <c r="DR59" s="42">
        <f>DR55/DQ7</f>
        <v>8.800201277534125</v>
      </c>
      <c r="DT59" t="s">
        <v>112</v>
      </c>
      <c r="DU59" s="40" t="s">
        <v>48</v>
      </c>
      <c r="DV59" s="41"/>
      <c r="DW59" s="42">
        <f>DW55/DV7</f>
        <v>8.8003140434857556</v>
      </c>
      <c r="DY59" t="s">
        <v>112</v>
      </c>
      <c r="DZ59" s="40" t="s">
        <v>48</v>
      </c>
      <c r="EA59" s="41"/>
      <c r="EB59" s="42">
        <f>EB55/EA7</f>
        <v>8.8001808346532187</v>
      </c>
      <c r="ED59" t="s">
        <v>112</v>
      </c>
      <c r="EE59" s="40" t="s">
        <v>48</v>
      </c>
      <c r="EF59" s="41"/>
      <c r="EG59" s="42">
        <f>EG55/EF7</f>
        <v>8.8002290078304473</v>
      </c>
    </row>
    <row r="60" spans="1:145" ht="6.75" customHeight="1">
      <c r="B60" s="27"/>
      <c r="C60" s="43"/>
      <c r="D60" s="44"/>
      <c r="H60" s="27"/>
      <c r="I60" s="43"/>
      <c r="J60" s="44"/>
      <c r="N60" s="27"/>
      <c r="O60" s="43"/>
      <c r="P60" s="44"/>
      <c r="Q60" s="38"/>
      <c r="R60" s="38"/>
      <c r="T60" s="27"/>
      <c r="U60" s="43"/>
      <c r="V60" s="44"/>
      <c r="Y60" s="27"/>
      <c r="Z60" s="43"/>
      <c r="AA60" s="44"/>
      <c r="AD60" s="27"/>
      <c r="AE60" s="43"/>
      <c r="AF60" s="44"/>
      <c r="AI60" s="27"/>
      <c r="AJ60" s="43"/>
      <c r="AK60" s="44"/>
      <c r="AN60" s="27"/>
      <c r="AO60" s="43"/>
      <c r="AP60" s="44"/>
      <c r="AS60" s="27"/>
      <c r="AT60" s="43"/>
      <c r="AU60" s="44"/>
      <c r="AX60" s="27"/>
      <c r="AY60" s="43"/>
      <c r="AZ60" s="44"/>
      <c r="BC60" s="27"/>
      <c r="BD60" s="43"/>
      <c r="BE60" s="44"/>
      <c r="BH60" s="27"/>
      <c r="BI60" s="43"/>
      <c r="BJ60" s="44"/>
      <c r="BM60" s="27"/>
      <c r="BN60" s="43"/>
      <c r="BO60" s="44"/>
      <c r="BR60" s="27"/>
      <c r="BS60" s="43"/>
      <c r="BT60" s="44"/>
      <c r="BW60" s="27"/>
      <c r="BX60" s="43"/>
      <c r="BY60" s="44"/>
      <c r="CB60" s="27"/>
      <c r="CC60" s="43"/>
      <c r="CD60" s="44"/>
      <c r="CG60" s="27"/>
      <c r="CH60" s="43"/>
      <c r="CI60" s="44"/>
      <c r="CL60" s="27"/>
      <c r="CM60" s="43"/>
      <c r="CN60" s="44"/>
      <c r="CQ60" s="27"/>
      <c r="CR60" s="43"/>
      <c r="CS60" s="44"/>
      <c r="CV60" s="27"/>
      <c r="CW60" s="43"/>
      <c r="CX60" s="44"/>
      <c r="DA60" s="27"/>
      <c r="DB60" s="43"/>
      <c r="DC60" s="44"/>
      <c r="DF60" s="27"/>
      <c r="DG60" s="43"/>
      <c r="DH60" s="44"/>
      <c r="DK60" s="27"/>
      <c r="DL60" s="43"/>
      <c r="DM60" s="44"/>
      <c r="DP60" s="27"/>
      <c r="DQ60" s="43"/>
      <c r="DR60" s="44"/>
      <c r="DU60" s="27"/>
      <c r="DV60" s="43"/>
      <c r="DW60" s="44"/>
      <c r="DZ60" s="27"/>
      <c r="EA60" s="43"/>
      <c r="EB60" s="44"/>
      <c r="EE60" s="27"/>
      <c r="EF60" s="43"/>
      <c r="EG60" s="44"/>
    </row>
    <row r="61" spans="1:145" ht="5.25" customHeight="1">
      <c r="Q61" s="38"/>
      <c r="R61" s="38"/>
    </row>
    <row r="62" spans="1:145">
      <c r="Q62" s="38"/>
      <c r="R62" s="38"/>
    </row>
    <row r="63" spans="1:145">
      <c r="A63" s="126" t="s">
        <v>74</v>
      </c>
      <c r="B63" s="126"/>
      <c r="C63" s="128"/>
      <c r="D63" s="127"/>
      <c r="E63" s="127"/>
      <c r="F63" s="127"/>
      <c r="Q63" s="38"/>
      <c r="R63" s="38"/>
      <c r="T63" s="4"/>
      <c r="U63" s="4"/>
      <c r="V63"/>
      <c r="W63"/>
      <c r="X63" s="34"/>
      <c r="Y63" s="4"/>
      <c r="Z63" s="4"/>
      <c r="AA63"/>
      <c r="AB63"/>
      <c r="AC63" s="34"/>
      <c r="AD63" s="4"/>
      <c r="AE63" s="4"/>
      <c r="AF63"/>
      <c r="AG63"/>
      <c r="AH63" s="34"/>
      <c r="AI63" s="4"/>
      <c r="AJ63" s="4"/>
      <c r="AK63"/>
      <c r="AL63"/>
      <c r="AM63" s="34"/>
      <c r="AN63" s="4"/>
      <c r="AO63" s="4"/>
      <c r="AP63"/>
      <c r="AQ63"/>
      <c r="AR63" s="34"/>
      <c r="AS63" s="4"/>
      <c r="AT63" s="4"/>
      <c r="AU63"/>
      <c r="AV63"/>
      <c r="AW63" s="34"/>
      <c r="AX63" s="4"/>
      <c r="AY63" s="4"/>
      <c r="AZ63"/>
      <c r="BA63"/>
      <c r="BB63" s="34"/>
      <c r="BC63" s="4"/>
      <c r="BD63" s="4"/>
      <c r="BE63"/>
      <c r="BF63"/>
      <c r="BG63" s="34"/>
      <c r="BH63" s="4"/>
      <c r="BI63" s="4"/>
      <c r="BJ63"/>
      <c r="BK63"/>
      <c r="BL63" s="34"/>
      <c r="BM63" s="4"/>
      <c r="BN63" s="4"/>
      <c r="BO63"/>
      <c r="BP63"/>
      <c r="BQ63" s="34"/>
      <c r="BR63" s="4"/>
      <c r="BS63" s="4"/>
      <c r="BT63"/>
      <c r="BU63"/>
      <c r="BV63" s="34"/>
      <c r="BW63" s="4"/>
      <c r="BX63" s="4"/>
      <c r="BY63"/>
      <c r="BZ63"/>
      <c r="CA63" s="34"/>
      <c r="CB63" s="4"/>
      <c r="CC63" s="4"/>
      <c r="CD63"/>
      <c r="CE63"/>
      <c r="CF63" s="34"/>
      <c r="CG63" s="4"/>
      <c r="CH63" s="4"/>
      <c r="CI63"/>
      <c r="CJ63"/>
      <c r="CK63" s="34"/>
      <c r="CL63" s="4"/>
      <c r="CM63" s="4"/>
      <c r="CN63"/>
      <c r="CO63"/>
      <c r="CP63" s="34"/>
      <c r="CQ63" s="4"/>
      <c r="CR63" s="4"/>
      <c r="CS63"/>
      <c r="CT63"/>
      <c r="CU63" s="34"/>
      <c r="CV63" s="4"/>
      <c r="CW63" s="4"/>
      <c r="CX63"/>
      <c r="CY63"/>
      <c r="CZ63" s="34"/>
      <c r="DA63" s="4"/>
      <c r="DB63" s="4"/>
      <c r="DC63"/>
      <c r="DD63"/>
      <c r="DE63" s="34"/>
      <c r="DF63" s="4"/>
      <c r="DG63" s="4"/>
      <c r="DH63"/>
      <c r="DI63"/>
      <c r="DJ63" s="34"/>
      <c r="DK63" s="4"/>
      <c r="DL63" s="4"/>
      <c r="DM63"/>
      <c r="DN63"/>
      <c r="DO63" s="34"/>
      <c r="DP63" s="4"/>
      <c r="DQ63" s="4"/>
      <c r="DR63"/>
      <c r="DS63"/>
      <c r="DT63" s="34"/>
      <c r="DU63" s="4"/>
      <c r="DV63" s="4"/>
      <c r="DW63"/>
      <c r="DX63"/>
      <c r="DY63" s="34"/>
      <c r="DZ63" s="4"/>
      <c r="EA63" s="4"/>
      <c r="EB63"/>
      <c r="EC63"/>
      <c r="ED63" s="34"/>
      <c r="EE63" s="4"/>
      <c r="EF63" s="4"/>
      <c r="EG63"/>
      <c r="EH63"/>
    </row>
    <row r="64" spans="1:145" s="46" customFormat="1" ht="15.75">
      <c r="C64" s="49"/>
      <c r="D64" s="48"/>
      <c r="E64" s="48"/>
      <c r="F64" s="48"/>
      <c r="G64" s="53"/>
      <c r="H64" s="110"/>
      <c r="I64" s="54"/>
      <c r="J64" s="55"/>
      <c r="K64" s="48"/>
      <c r="L64" s="48"/>
      <c r="M64" s="53"/>
      <c r="N64" s="110"/>
      <c r="O64" s="54"/>
      <c r="P64" s="55"/>
      <c r="Q64" s="48"/>
      <c r="R64" s="48"/>
      <c r="S64" s="53"/>
      <c r="T64" s="55"/>
      <c r="U64" s="48"/>
      <c r="V64" s="53"/>
      <c r="W64" s="110"/>
      <c r="X64" s="54"/>
      <c r="Y64" s="55"/>
      <c r="Z64" s="48"/>
      <c r="AA64" s="53"/>
      <c r="AB64" s="110"/>
      <c r="AC64" s="54"/>
      <c r="AD64" s="55"/>
      <c r="AE64" s="48"/>
      <c r="AF64" s="53"/>
      <c r="AG64" s="110"/>
      <c r="AH64" s="54"/>
      <c r="AI64" s="55"/>
      <c r="AJ64" s="48"/>
      <c r="AK64" s="53"/>
      <c r="AL64" s="110"/>
      <c r="AM64" s="54"/>
      <c r="AN64" s="55"/>
      <c r="AO64" s="48"/>
      <c r="AP64" s="53"/>
      <c r="AQ64" s="110"/>
      <c r="AR64" s="54"/>
      <c r="AS64" s="55"/>
      <c r="AT64" s="48"/>
      <c r="AU64" s="53"/>
      <c r="AV64" s="110"/>
      <c r="AW64" s="54"/>
      <c r="AX64" s="55"/>
      <c r="AY64" s="48"/>
      <c r="AZ64" s="53"/>
      <c r="BA64" s="110"/>
      <c r="BB64" s="54"/>
      <c r="BC64" s="55"/>
      <c r="BD64" s="48"/>
      <c r="BE64" s="53"/>
      <c r="BF64" s="110"/>
      <c r="BG64" s="54"/>
      <c r="BH64" s="55"/>
      <c r="BI64" s="48"/>
      <c r="BJ64" s="53"/>
      <c r="BK64" s="110"/>
      <c r="BL64" s="54"/>
      <c r="BM64" s="55"/>
      <c r="BN64" s="48"/>
      <c r="BO64" s="53"/>
      <c r="BP64" s="110"/>
      <c r="BQ64" s="54"/>
      <c r="BR64" s="55"/>
      <c r="BS64" s="48"/>
      <c r="BT64" s="53"/>
      <c r="BU64" s="110"/>
      <c r="BV64" s="54"/>
      <c r="BW64" s="55"/>
      <c r="BX64" s="48"/>
      <c r="BY64" s="53"/>
      <c r="BZ64" s="110"/>
      <c r="CA64" s="54"/>
      <c r="CB64" s="55"/>
      <c r="CC64" s="48"/>
      <c r="CD64" s="53"/>
      <c r="CE64" s="110"/>
      <c r="CF64" s="54"/>
      <c r="CG64" s="55"/>
      <c r="CH64" s="48"/>
      <c r="CI64" s="53"/>
      <c r="CJ64" s="110"/>
      <c r="CK64" s="54"/>
      <c r="CL64" s="55"/>
      <c r="CM64" s="48"/>
      <c r="CN64" s="53"/>
      <c r="CO64" s="110"/>
      <c r="CP64" s="54"/>
      <c r="CQ64" s="55"/>
      <c r="CR64" s="48"/>
      <c r="CS64" s="53"/>
      <c r="CT64" s="110"/>
      <c r="CU64" s="54"/>
      <c r="CV64" s="55"/>
      <c r="CW64" s="48"/>
      <c r="CX64" s="53"/>
      <c r="CY64" s="110"/>
      <c r="CZ64" s="54"/>
      <c r="DA64" s="55"/>
      <c r="DB64" s="48"/>
      <c r="DC64" s="53"/>
      <c r="DD64" s="110"/>
      <c r="DE64" s="54"/>
      <c r="DF64" s="55"/>
      <c r="DG64" s="48"/>
      <c r="DH64" s="53"/>
      <c r="DI64" s="110"/>
      <c r="DJ64" s="54"/>
      <c r="DK64" s="55"/>
      <c r="DL64" s="48"/>
      <c r="DM64" s="53"/>
      <c r="DN64" s="110"/>
      <c r="DO64" s="54"/>
      <c r="DP64" s="55"/>
      <c r="DQ64" s="48"/>
      <c r="DR64" s="53"/>
      <c r="DS64" s="110"/>
      <c r="DT64" s="54"/>
      <c r="DU64" s="55"/>
      <c r="DV64" s="48"/>
      <c r="DW64" s="53"/>
      <c r="DX64" s="110"/>
      <c r="DY64" s="54"/>
      <c r="DZ64" s="55"/>
      <c r="EA64" s="48"/>
      <c r="EB64" s="53"/>
      <c r="EC64" s="110"/>
      <c r="ED64" s="54"/>
      <c r="EE64" s="55"/>
      <c r="EF64" s="48"/>
      <c r="EG64" s="53"/>
      <c r="EH64" s="110"/>
    </row>
    <row r="65" spans="1:138" ht="15.75">
      <c r="A65" s="46"/>
      <c r="B65" s="46"/>
      <c r="C65" s="49"/>
      <c r="D65" s="48">
        <f>(450*12)+2310+4630</f>
        <v>12340</v>
      </c>
      <c r="E65" s="48"/>
      <c r="G65" s="1"/>
      <c r="H65" s="5"/>
      <c r="I65" s="2"/>
      <c r="J65" s="3"/>
      <c r="M65" s="1"/>
      <c r="N65" s="5"/>
      <c r="O65" s="2"/>
      <c r="P65" s="3"/>
      <c r="S65" s="1"/>
      <c r="T65" s="3"/>
      <c r="U65" s="4"/>
      <c r="V65" s="1"/>
      <c r="W65" s="5"/>
      <c r="X65" s="2"/>
      <c r="Y65" s="3"/>
      <c r="Z65" s="4"/>
      <c r="AA65" s="1"/>
      <c r="AB65" s="5"/>
      <c r="AC65" s="2"/>
      <c r="AD65" s="3"/>
      <c r="AE65" s="4"/>
      <c r="AF65" s="1"/>
      <c r="AG65" s="5"/>
      <c r="AH65" s="2"/>
      <c r="AI65" s="3"/>
      <c r="AJ65" s="4"/>
      <c r="AK65" s="1"/>
      <c r="AL65" s="5"/>
      <c r="AM65" s="2"/>
      <c r="AN65" s="3"/>
      <c r="AO65" s="4"/>
      <c r="AP65" s="1"/>
      <c r="AQ65" s="5"/>
      <c r="AR65" s="2"/>
      <c r="AS65" s="3"/>
      <c r="AT65" s="4"/>
      <c r="AU65" s="1"/>
      <c r="AV65" s="5"/>
      <c r="AW65" s="2"/>
      <c r="AX65" s="3"/>
      <c r="AY65" s="4"/>
      <c r="AZ65" s="1"/>
      <c r="BA65" s="5"/>
      <c r="BB65" s="2"/>
      <c r="BC65" s="3"/>
      <c r="BD65" s="4"/>
      <c r="BE65" s="1"/>
      <c r="BF65" s="5"/>
      <c r="BG65" s="2"/>
      <c r="BH65" s="3"/>
      <c r="BI65" s="4"/>
      <c r="BJ65" s="1"/>
      <c r="BK65" s="5"/>
      <c r="BL65" s="2"/>
      <c r="BM65" s="3"/>
      <c r="BN65" s="4"/>
      <c r="BO65" s="1"/>
      <c r="BP65" s="5"/>
      <c r="BQ65" s="2"/>
      <c r="BR65" s="3"/>
      <c r="BS65" s="4"/>
      <c r="BT65" s="1"/>
      <c r="BU65" s="5"/>
      <c r="BV65" s="2"/>
      <c r="BW65" s="3"/>
      <c r="BX65" s="4"/>
      <c r="BY65" s="1"/>
      <c r="BZ65" s="5"/>
      <c r="CA65" s="2"/>
      <c r="CB65" s="3"/>
      <c r="CC65" s="4"/>
      <c r="CD65" s="1"/>
      <c r="CE65" s="5"/>
      <c r="CF65" s="2"/>
      <c r="CG65" s="3"/>
      <c r="CH65" s="4"/>
      <c r="CI65" s="1"/>
      <c r="CJ65" s="5"/>
      <c r="CK65" s="2"/>
      <c r="CL65" s="3"/>
      <c r="CM65" s="4"/>
      <c r="CN65" s="1"/>
      <c r="CO65" s="5"/>
      <c r="CP65" s="2"/>
      <c r="CQ65" s="3"/>
      <c r="CR65" s="4"/>
      <c r="CS65" s="1"/>
      <c r="CT65" s="5"/>
      <c r="CU65" s="2"/>
      <c r="CV65" s="3"/>
      <c r="CW65" s="4"/>
      <c r="CX65" s="1"/>
      <c r="CY65" s="5"/>
      <c r="CZ65" s="2"/>
      <c r="DA65" s="3"/>
      <c r="DB65" s="4"/>
      <c r="DC65" s="1"/>
      <c r="DD65" s="5"/>
      <c r="DE65" s="2"/>
      <c r="DF65" s="3"/>
      <c r="DG65" s="4"/>
      <c r="DH65" s="1"/>
      <c r="DI65" s="5"/>
      <c r="DJ65" s="2"/>
      <c r="DK65" s="3"/>
      <c r="DL65" s="4"/>
      <c r="DM65" s="1"/>
      <c r="DN65" s="5"/>
      <c r="DO65" s="2"/>
      <c r="DP65" s="3"/>
      <c r="DQ65" s="4"/>
      <c r="DR65" s="1"/>
      <c r="DS65" s="5"/>
      <c r="DT65" s="2"/>
      <c r="DU65" s="3"/>
      <c r="DV65" s="4"/>
      <c r="DW65" s="1"/>
      <c r="DX65" s="5"/>
      <c r="DY65" s="2"/>
      <c r="DZ65" s="3"/>
      <c r="EA65" s="4"/>
      <c r="EB65" s="1"/>
      <c r="EC65" s="5"/>
      <c r="ED65" s="2"/>
      <c r="EE65" s="3"/>
      <c r="EF65" s="4"/>
      <c r="EG65" s="1"/>
      <c r="EH65" s="5"/>
    </row>
    <row r="66" spans="1:138" ht="15.75">
      <c r="A66" s="46"/>
      <c r="B66" s="46"/>
      <c r="C66" s="49"/>
      <c r="D66" s="133">
        <f>D65/12/C7</f>
        <v>0.77052378133609067</v>
      </c>
      <c r="E66" s="4" t="s">
        <v>171</v>
      </c>
      <c r="G66" s="1"/>
      <c r="H66" s="5"/>
      <c r="I66" s="2"/>
      <c r="J66" s="3"/>
      <c r="M66" s="1"/>
      <c r="N66" s="5"/>
      <c r="O66" s="2"/>
      <c r="P66" s="3"/>
      <c r="S66" s="1"/>
      <c r="T66" s="5"/>
      <c r="U66" s="2"/>
      <c r="V66" s="3"/>
      <c r="X66" s="1"/>
      <c r="Y66" s="5"/>
      <c r="Z66" s="2"/>
      <c r="AA66" s="3"/>
      <c r="AC66" s="1"/>
      <c r="AD66" s="5"/>
      <c r="AE66" s="2"/>
      <c r="AF66" s="3"/>
      <c r="AH66" s="1"/>
      <c r="AI66" s="5"/>
      <c r="AJ66" s="2"/>
      <c r="AK66" s="3"/>
      <c r="AM66" s="1"/>
      <c r="AN66" s="5"/>
      <c r="AO66" s="2"/>
      <c r="AP66" s="3"/>
      <c r="AR66" s="1"/>
      <c r="AS66" s="5"/>
      <c r="AT66" s="2"/>
      <c r="AU66" s="3"/>
      <c r="AW66" s="1"/>
      <c r="AX66" s="5"/>
      <c r="AY66" s="2"/>
      <c r="AZ66" s="3"/>
      <c r="BB66" s="1"/>
      <c r="BC66" s="5"/>
      <c r="BD66" s="2"/>
      <c r="BE66" s="3"/>
      <c r="BG66" s="1"/>
      <c r="BH66" s="5"/>
      <c r="BI66" s="2"/>
      <c r="BJ66" s="3"/>
      <c r="BL66" s="1"/>
      <c r="BM66" s="5"/>
      <c r="BN66" s="2"/>
      <c r="BO66" s="3"/>
      <c r="BQ66" s="1"/>
      <c r="BR66" s="5"/>
      <c r="BS66" s="2"/>
      <c r="BT66" s="3"/>
      <c r="BV66" s="1"/>
      <c r="BW66" s="5"/>
      <c r="BX66" s="2"/>
      <c r="BY66" s="3"/>
      <c r="CA66" s="1"/>
      <c r="CB66" s="5"/>
      <c r="CC66" s="2"/>
      <c r="CD66" s="3"/>
      <c r="CF66" s="1"/>
      <c r="CG66" s="5"/>
      <c r="CH66" s="2"/>
      <c r="CI66" s="3"/>
      <c r="CK66" s="1"/>
      <c r="CL66" s="5"/>
      <c r="CM66" s="2"/>
      <c r="CN66" s="3"/>
      <c r="CP66" s="1"/>
      <c r="CQ66" s="5"/>
      <c r="CR66" s="2"/>
      <c r="CS66" s="3"/>
      <c r="CU66" s="1"/>
      <c r="CV66" s="5"/>
      <c r="CW66" s="2"/>
      <c r="CX66" s="3"/>
      <c r="CZ66" s="1"/>
      <c r="DA66" s="5"/>
      <c r="DB66" s="2"/>
      <c r="DC66" s="3"/>
      <c r="DE66" s="1"/>
      <c r="DF66" s="5"/>
      <c r="DG66" s="2"/>
      <c r="DH66" s="3"/>
      <c r="DJ66" s="1"/>
      <c r="DK66" s="5"/>
      <c r="DL66" s="2"/>
      <c r="DM66" s="3"/>
      <c r="DO66" s="1"/>
      <c r="DP66" s="5"/>
      <c r="DQ66" s="2"/>
      <c r="DR66" s="3"/>
      <c r="DT66" s="1"/>
      <c r="DU66" s="5"/>
      <c r="DV66" s="2"/>
      <c r="DW66" s="3"/>
      <c r="DY66" s="1"/>
      <c r="DZ66" s="5"/>
      <c r="EA66" s="2"/>
      <c r="EB66" s="3"/>
      <c r="ED66" s="1"/>
      <c r="EE66" s="5"/>
      <c r="EF66" s="2"/>
      <c r="EG66" s="3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&amp;CWöllersdorf/SeniorenVital</oddHeader>
    <oddFooter>&amp;LDatum:&amp;D&amp;RRW/PD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6"/>
  <sheetViews>
    <sheetView tabSelected="1" workbookViewId="0">
      <selection activeCell="H23" sqref="H23"/>
    </sheetView>
  </sheetViews>
  <sheetFormatPr baseColWidth="10" defaultRowHeight="15"/>
  <cols>
    <col min="1" max="1" width="6.28515625" style="102" customWidth="1"/>
    <col min="2" max="2" width="4.28515625" style="102" customWidth="1"/>
    <col min="3" max="3" width="5.42578125" style="102" customWidth="1"/>
    <col min="4" max="4" width="6.7109375" style="7" hidden="1" customWidth="1"/>
    <col min="5" max="5" width="7" style="7" customWidth="1"/>
    <col min="6" max="6" width="9.5703125" style="103" customWidth="1"/>
    <col min="7" max="7" width="10.5703125" style="104" customWidth="1"/>
    <col min="8" max="8" width="7.28515625" style="105" customWidth="1"/>
    <col min="9" max="9" width="12.5703125" style="106" hidden="1" customWidth="1"/>
    <col min="10" max="10" width="12.7109375" style="106" hidden="1" customWidth="1"/>
    <col min="11" max="11" width="12.7109375" style="107" customWidth="1"/>
    <col min="12" max="12" width="0.7109375" style="107" customWidth="1"/>
    <col min="13" max="13" width="12.5703125" style="108" customWidth="1"/>
    <col min="14" max="69" width="11.42578125" style="101"/>
  </cols>
  <sheetData>
    <row r="1" spans="1:69" s="63" customFormat="1" ht="18">
      <c r="A1" s="56" t="s">
        <v>168</v>
      </c>
      <c r="B1" s="57"/>
      <c r="C1" s="57"/>
      <c r="D1" s="58"/>
      <c r="E1" s="58"/>
      <c r="F1" s="59"/>
      <c r="G1" s="60"/>
      <c r="H1" s="61"/>
      <c r="I1" s="61"/>
      <c r="J1" s="61"/>
      <c r="K1" s="62"/>
      <c r="L1" s="62"/>
      <c r="M1" s="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</row>
    <row r="2" spans="1:69" s="63" customFormat="1" ht="18">
      <c r="A2" s="56"/>
      <c r="B2" s="57"/>
      <c r="C2" s="57"/>
      <c r="D2" s="58"/>
      <c r="E2" s="58"/>
      <c r="F2" s="59"/>
      <c r="G2" s="60"/>
      <c r="H2" s="61"/>
      <c r="I2" s="61"/>
      <c r="J2" s="61"/>
      <c r="K2" s="62"/>
      <c r="L2" s="62"/>
      <c r="M2" s="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</row>
    <row r="3" spans="1:69" s="63" customFormat="1" ht="18">
      <c r="A3" s="56" t="s">
        <v>173</v>
      </c>
      <c r="B3" s="57"/>
      <c r="C3" s="57"/>
      <c r="D3" s="58"/>
      <c r="E3" s="58"/>
      <c r="F3" s="59"/>
      <c r="G3" s="60"/>
      <c r="H3" s="61"/>
      <c r="I3" s="61"/>
      <c r="J3" s="61"/>
      <c r="K3" s="62"/>
      <c r="L3" s="62"/>
      <c r="M3" s="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</row>
    <row r="4" spans="1:69" ht="12.75">
      <c r="A4" s="64" t="s">
        <v>56</v>
      </c>
      <c r="B4" s="65" t="s">
        <v>71</v>
      </c>
      <c r="C4" s="65"/>
      <c r="D4" s="66"/>
      <c r="E4" s="66"/>
      <c r="F4" s="67"/>
      <c r="G4" s="120" t="s">
        <v>75</v>
      </c>
      <c r="H4" s="68" t="s">
        <v>78</v>
      </c>
      <c r="I4" s="69" t="s">
        <v>57</v>
      </c>
      <c r="J4" s="70" t="s">
        <v>57</v>
      </c>
      <c r="K4" s="69" t="s">
        <v>57</v>
      </c>
      <c r="L4" s="71"/>
      <c r="M4" s="72" t="s">
        <v>58</v>
      </c>
    </row>
    <row r="5" spans="1:69" s="82" customFormat="1" ht="18" customHeight="1">
      <c r="A5" s="73" t="s">
        <v>59</v>
      </c>
      <c r="B5" s="74" t="s">
        <v>60</v>
      </c>
      <c r="C5" s="116" t="s">
        <v>61</v>
      </c>
      <c r="D5" s="75" t="s">
        <v>70</v>
      </c>
      <c r="E5" s="76" t="s">
        <v>62</v>
      </c>
      <c r="F5" s="77" t="s">
        <v>63</v>
      </c>
      <c r="G5" s="78" t="s">
        <v>76</v>
      </c>
      <c r="H5" s="78"/>
      <c r="I5" s="79" t="s">
        <v>64</v>
      </c>
      <c r="J5" s="80" t="s">
        <v>65</v>
      </c>
      <c r="K5" s="79" t="s">
        <v>66</v>
      </c>
      <c r="L5" s="80"/>
      <c r="M5" s="81" t="s">
        <v>6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69" s="93" customFormat="1" ht="11.25" customHeight="1">
      <c r="A6" s="83"/>
      <c r="B6" s="83"/>
      <c r="C6" s="117"/>
      <c r="D6" s="84"/>
      <c r="E6" s="85"/>
      <c r="F6" s="86"/>
      <c r="G6" s="87"/>
      <c r="H6" s="87"/>
      <c r="I6" s="88"/>
      <c r="J6" s="89"/>
      <c r="K6" s="90"/>
      <c r="L6" s="91"/>
      <c r="M6" s="92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</row>
    <row r="7" spans="1:69" s="101" customFormat="1" ht="16.7" customHeight="1">
      <c r="A7" s="94"/>
      <c r="B7" s="95">
        <v>1</v>
      </c>
      <c r="C7" s="95">
        <v>13</v>
      </c>
      <c r="D7" s="96"/>
      <c r="E7" s="109" t="s">
        <v>72</v>
      </c>
      <c r="F7" s="97">
        <v>49.08</v>
      </c>
      <c r="G7" s="122" t="s">
        <v>77</v>
      </c>
      <c r="H7" s="121">
        <v>2</v>
      </c>
      <c r="I7" s="98">
        <f>erstkalk!BT28</f>
        <v>0</v>
      </c>
      <c r="J7" s="99">
        <f>erstkalk!BT27</f>
        <v>5743</v>
      </c>
      <c r="K7" s="98">
        <f t="shared" ref="K7:K10" si="0">I7+J7</f>
        <v>5743</v>
      </c>
      <c r="L7" s="100"/>
      <c r="M7" s="98">
        <v>488.02</v>
      </c>
    </row>
    <row r="8" spans="1:69" s="101" customFormat="1" ht="16.7" customHeight="1">
      <c r="A8" s="94"/>
      <c r="B8" s="95">
        <v>1</v>
      </c>
      <c r="C8" s="95">
        <v>16</v>
      </c>
      <c r="D8" s="96"/>
      <c r="E8" s="109" t="s">
        <v>72</v>
      </c>
      <c r="F8" s="97">
        <v>48.97</v>
      </c>
      <c r="G8" s="122" t="s">
        <v>77</v>
      </c>
      <c r="H8" s="121">
        <v>2</v>
      </c>
      <c r="I8" s="98">
        <f>erstkalk!CI28</f>
        <v>0</v>
      </c>
      <c r="J8" s="99">
        <f>erstkalk!CI27</f>
        <v>5721</v>
      </c>
      <c r="K8" s="98">
        <f t="shared" si="0"/>
        <v>5721</v>
      </c>
      <c r="L8" s="100"/>
      <c r="M8" s="98">
        <v>487.1</v>
      </c>
    </row>
    <row r="9" spans="1:69" s="101" customFormat="1" ht="16.7" customHeight="1">
      <c r="A9" s="94"/>
      <c r="B9" s="95">
        <v>1</v>
      </c>
      <c r="C9" s="95">
        <v>19</v>
      </c>
      <c r="D9" s="96"/>
      <c r="E9" s="109" t="s">
        <v>72</v>
      </c>
      <c r="F9" s="97">
        <v>48.97</v>
      </c>
      <c r="G9" s="122" t="s">
        <v>77</v>
      </c>
      <c r="H9" s="121">
        <v>2</v>
      </c>
      <c r="I9" s="98">
        <f>erstkalk!CX28</f>
        <v>0</v>
      </c>
      <c r="J9" s="99">
        <f>erstkalk!CX27</f>
        <v>5721</v>
      </c>
      <c r="K9" s="98">
        <f t="shared" si="0"/>
        <v>5721</v>
      </c>
      <c r="L9" s="100"/>
      <c r="M9" s="98">
        <v>487.1</v>
      </c>
    </row>
    <row r="10" spans="1:69" s="101" customFormat="1" ht="16.7" customHeight="1">
      <c r="A10" s="94"/>
      <c r="B10" s="95">
        <v>1</v>
      </c>
      <c r="C10" s="95">
        <v>25</v>
      </c>
      <c r="D10" s="96"/>
      <c r="E10" s="109" t="s">
        <v>73</v>
      </c>
      <c r="F10" s="97">
        <v>64.02</v>
      </c>
      <c r="G10" s="122" t="s">
        <v>77</v>
      </c>
      <c r="H10" s="121">
        <v>2</v>
      </c>
      <c r="I10" s="98">
        <f>erstkalk!EB28</f>
        <v>0</v>
      </c>
      <c r="J10" s="99">
        <f>erstkalk!EB27</f>
        <v>7558</v>
      </c>
      <c r="K10" s="98">
        <f t="shared" si="0"/>
        <v>7558</v>
      </c>
      <c r="L10" s="100"/>
      <c r="M10" s="98">
        <v>619.33000000000004</v>
      </c>
    </row>
    <row r="12" spans="1:69" ht="12.7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69" ht="12.7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69" ht="12.7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69" ht="12.7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69" ht="13.5" customHeight="1"/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0"/>
  <sheetViews>
    <sheetView workbookViewId="0">
      <selection activeCell="D16" sqref="D16"/>
    </sheetView>
  </sheetViews>
  <sheetFormatPr baseColWidth="10" defaultRowHeight="12.75"/>
  <cols>
    <col min="1" max="1" width="8" customWidth="1"/>
    <col min="2" max="2" width="20.7109375" customWidth="1"/>
    <col min="3" max="3" width="11" customWidth="1"/>
    <col min="4" max="4" width="15" customWidth="1"/>
  </cols>
  <sheetData>
    <row r="3" spans="2:4">
      <c r="B3" s="14" t="s">
        <v>116</v>
      </c>
    </row>
    <row r="5" spans="2:4">
      <c r="B5" t="s">
        <v>117</v>
      </c>
      <c r="D5" s="4">
        <v>0</v>
      </c>
    </row>
    <row r="6" spans="2:4">
      <c r="B6" t="s">
        <v>118</v>
      </c>
      <c r="D6" s="4">
        <v>6426</v>
      </c>
    </row>
    <row r="7" spans="2:4">
      <c r="B7" t="s">
        <v>164</v>
      </c>
      <c r="D7" s="4">
        <v>300</v>
      </c>
    </row>
    <row r="8" spans="2:4">
      <c r="B8" t="s">
        <v>120</v>
      </c>
      <c r="D8" s="4">
        <v>2020</v>
      </c>
    </row>
    <row r="9" spans="2:4">
      <c r="B9" t="s">
        <v>119</v>
      </c>
      <c r="C9" t="s">
        <v>121</v>
      </c>
      <c r="D9" s="4">
        <f>8500*2</f>
        <v>17000</v>
      </c>
    </row>
    <row r="10" spans="2:4">
      <c r="B10" t="s">
        <v>122</v>
      </c>
      <c r="D10" s="4">
        <v>3851.6</v>
      </c>
    </row>
    <row r="11" spans="2:4">
      <c r="B11" t="s">
        <v>123</v>
      </c>
      <c r="D11" s="4">
        <v>3000</v>
      </c>
    </row>
    <row r="12" spans="2:4">
      <c r="B12" t="s">
        <v>124</v>
      </c>
      <c r="D12" s="4">
        <v>18200</v>
      </c>
    </row>
    <row r="13" spans="2:4">
      <c r="B13" t="s">
        <v>160</v>
      </c>
      <c r="D13" s="4">
        <v>0</v>
      </c>
    </row>
    <row r="14" spans="2:4">
      <c r="B14" t="s">
        <v>125</v>
      </c>
      <c r="D14" s="11">
        <f>(D5+D6+D8+D9+D10+D11+D12)*0.035</f>
        <v>1767.4160000000002</v>
      </c>
    </row>
    <row r="15" spans="2:4">
      <c r="D15" s="4"/>
    </row>
    <row r="16" spans="2:4">
      <c r="D16" s="4">
        <f>SUM(D5:D15)</f>
        <v>52565.015999999996</v>
      </c>
    </row>
    <row r="17" spans="4:4">
      <c r="D17" s="4"/>
    </row>
    <row r="18" spans="4:4">
      <c r="D18" s="4"/>
    </row>
    <row r="19" spans="4:4">
      <c r="D19" s="4"/>
    </row>
    <row r="20" spans="4:4">
      <c r="D20" s="4"/>
    </row>
    <row r="21" spans="4:4">
      <c r="D21" s="4"/>
    </row>
    <row r="22" spans="4:4">
      <c r="D22" s="4"/>
    </row>
    <row r="23" spans="4:4">
      <c r="D23" s="4"/>
    </row>
    <row r="24" spans="4:4">
      <c r="D24" s="4"/>
    </row>
    <row r="25" spans="4:4">
      <c r="D25" s="4"/>
    </row>
    <row r="26" spans="4:4">
      <c r="D26" s="4"/>
    </row>
    <row r="27" spans="4:4">
      <c r="D27" s="4"/>
    </row>
    <row r="28" spans="4:4">
      <c r="D28" s="4"/>
    </row>
    <row r="29" spans="4:4">
      <c r="D29" s="4"/>
    </row>
    <row r="30" spans="4:4">
      <c r="D30" s="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workbookViewId="0">
      <selection activeCell="D28" sqref="D28"/>
    </sheetView>
  </sheetViews>
  <sheetFormatPr baseColWidth="10" defaultRowHeight="12.75"/>
  <cols>
    <col min="1" max="1" width="26" customWidth="1"/>
    <col min="2" max="2" width="19.7109375" customWidth="1"/>
    <col min="4" max="4" width="14.85546875" customWidth="1"/>
    <col min="250" max="250" width="26" customWidth="1"/>
    <col min="251" max="251" width="19.7109375" customWidth="1"/>
    <col min="253" max="253" width="14.85546875" customWidth="1"/>
    <col min="255" max="255" width="35.7109375" customWidth="1"/>
    <col min="506" max="506" width="26" customWidth="1"/>
    <col min="507" max="507" width="19.7109375" customWidth="1"/>
    <col min="509" max="509" width="14.85546875" customWidth="1"/>
    <col min="511" max="511" width="35.7109375" customWidth="1"/>
    <col min="762" max="762" width="26" customWidth="1"/>
    <col min="763" max="763" width="19.7109375" customWidth="1"/>
    <col min="765" max="765" width="14.85546875" customWidth="1"/>
    <col min="767" max="767" width="35.7109375" customWidth="1"/>
    <col min="1018" max="1018" width="26" customWidth="1"/>
    <col min="1019" max="1019" width="19.7109375" customWidth="1"/>
    <col min="1021" max="1021" width="14.85546875" customWidth="1"/>
    <col min="1023" max="1023" width="35.7109375" customWidth="1"/>
    <col min="1274" max="1274" width="26" customWidth="1"/>
    <col min="1275" max="1275" width="19.7109375" customWidth="1"/>
    <col min="1277" max="1277" width="14.85546875" customWidth="1"/>
    <col min="1279" max="1279" width="35.7109375" customWidth="1"/>
    <col min="1530" max="1530" width="26" customWidth="1"/>
    <col min="1531" max="1531" width="19.7109375" customWidth="1"/>
    <col min="1533" max="1533" width="14.85546875" customWidth="1"/>
    <col min="1535" max="1535" width="35.7109375" customWidth="1"/>
    <col min="1786" max="1786" width="26" customWidth="1"/>
    <col min="1787" max="1787" width="19.7109375" customWidth="1"/>
    <col min="1789" max="1789" width="14.85546875" customWidth="1"/>
    <col min="1791" max="1791" width="35.7109375" customWidth="1"/>
    <col min="2042" max="2042" width="26" customWidth="1"/>
    <col min="2043" max="2043" width="19.7109375" customWidth="1"/>
    <col min="2045" max="2045" width="14.85546875" customWidth="1"/>
    <col min="2047" max="2047" width="35.7109375" customWidth="1"/>
    <col min="2298" max="2298" width="26" customWidth="1"/>
    <col min="2299" max="2299" width="19.7109375" customWidth="1"/>
    <col min="2301" max="2301" width="14.85546875" customWidth="1"/>
    <col min="2303" max="2303" width="35.7109375" customWidth="1"/>
    <col min="2554" max="2554" width="26" customWidth="1"/>
    <col min="2555" max="2555" width="19.7109375" customWidth="1"/>
    <col min="2557" max="2557" width="14.85546875" customWidth="1"/>
    <col min="2559" max="2559" width="35.7109375" customWidth="1"/>
    <col min="2810" max="2810" width="26" customWidth="1"/>
    <col min="2811" max="2811" width="19.7109375" customWidth="1"/>
    <col min="2813" max="2813" width="14.85546875" customWidth="1"/>
    <col min="2815" max="2815" width="35.7109375" customWidth="1"/>
    <col min="3066" max="3066" width="26" customWidth="1"/>
    <col min="3067" max="3067" width="19.7109375" customWidth="1"/>
    <col min="3069" max="3069" width="14.85546875" customWidth="1"/>
    <col min="3071" max="3071" width="35.7109375" customWidth="1"/>
    <col min="3322" max="3322" width="26" customWidth="1"/>
    <col min="3323" max="3323" width="19.7109375" customWidth="1"/>
    <col min="3325" max="3325" width="14.85546875" customWidth="1"/>
    <col min="3327" max="3327" width="35.7109375" customWidth="1"/>
    <col min="3578" max="3578" width="26" customWidth="1"/>
    <col min="3579" max="3579" width="19.7109375" customWidth="1"/>
    <col min="3581" max="3581" width="14.85546875" customWidth="1"/>
    <col min="3583" max="3583" width="35.7109375" customWidth="1"/>
    <col min="3834" max="3834" width="26" customWidth="1"/>
    <col min="3835" max="3835" width="19.7109375" customWidth="1"/>
    <col min="3837" max="3837" width="14.85546875" customWidth="1"/>
    <col min="3839" max="3839" width="35.7109375" customWidth="1"/>
    <col min="4090" max="4090" width="26" customWidth="1"/>
    <col min="4091" max="4091" width="19.7109375" customWidth="1"/>
    <col min="4093" max="4093" width="14.85546875" customWidth="1"/>
    <col min="4095" max="4095" width="35.7109375" customWidth="1"/>
    <col min="4346" max="4346" width="26" customWidth="1"/>
    <col min="4347" max="4347" width="19.7109375" customWidth="1"/>
    <col min="4349" max="4349" width="14.85546875" customWidth="1"/>
    <col min="4351" max="4351" width="35.7109375" customWidth="1"/>
    <col min="4602" max="4602" width="26" customWidth="1"/>
    <col min="4603" max="4603" width="19.7109375" customWidth="1"/>
    <col min="4605" max="4605" width="14.85546875" customWidth="1"/>
    <col min="4607" max="4607" width="35.7109375" customWidth="1"/>
    <col min="4858" max="4858" width="26" customWidth="1"/>
    <col min="4859" max="4859" width="19.7109375" customWidth="1"/>
    <col min="4861" max="4861" width="14.85546875" customWidth="1"/>
    <col min="4863" max="4863" width="35.7109375" customWidth="1"/>
    <col min="5114" max="5114" width="26" customWidth="1"/>
    <col min="5115" max="5115" width="19.7109375" customWidth="1"/>
    <col min="5117" max="5117" width="14.85546875" customWidth="1"/>
    <col min="5119" max="5119" width="35.7109375" customWidth="1"/>
    <col min="5370" max="5370" width="26" customWidth="1"/>
    <col min="5371" max="5371" width="19.7109375" customWidth="1"/>
    <col min="5373" max="5373" width="14.85546875" customWidth="1"/>
    <col min="5375" max="5375" width="35.7109375" customWidth="1"/>
    <col min="5626" max="5626" width="26" customWidth="1"/>
    <col min="5627" max="5627" width="19.7109375" customWidth="1"/>
    <col min="5629" max="5629" width="14.85546875" customWidth="1"/>
    <col min="5631" max="5631" width="35.7109375" customWidth="1"/>
    <col min="5882" max="5882" width="26" customWidth="1"/>
    <col min="5883" max="5883" width="19.7109375" customWidth="1"/>
    <col min="5885" max="5885" width="14.85546875" customWidth="1"/>
    <col min="5887" max="5887" width="35.7109375" customWidth="1"/>
    <col min="6138" max="6138" width="26" customWidth="1"/>
    <col min="6139" max="6139" width="19.7109375" customWidth="1"/>
    <col min="6141" max="6141" width="14.85546875" customWidth="1"/>
    <col min="6143" max="6143" width="35.7109375" customWidth="1"/>
    <col min="6394" max="6394" width="26" customWidth="1"/>
    <col min="6395" max="6395" width="19.7109375" customWidth="1"/>
    <col min="6397" max="6397" width="14.85546875" customWidth="1"/>
    <col min="6399" max="6399" width="35.7109375" customWidth="1"/>
    <col min="6650" max="6650" width="26" customWidth="1"/>
    <col min="6651" max="6651" width="19.7109375" customWidth="1"/>
    <col min="6653" max="6653" width="14.85546875" customWidth="1"/>
    <col min="6655" max="6655" width="35.7109375" customWidth="1"/>
    <col min="6906" max="6906" width="26" customWidth="1"/>
    <col min="6907" max="6907" width="19.7109375" customWidth="1"/>
    <col min="6909" max="6909" width="14.85546875" customWidth="1"/>
    <col min="6911" max="6911" width="35.7109375" customWidth="1"/>
    <col min="7162" max="7162" width="26" customWidth="1"/>
    <col min="7163" max="7163" width="19.7109375" customWidth="1"/>
    <col min="7165" max="7165" width="14.85546875" customWidth="1"/>
    <col min="7167" max="7167" width="35.7109375" customWidth="1"/>
    <col min="7418" max="7418" width="26" customWidth="1"/>
    <col min="7419" max="7419" width="19.7109375" customWidth="1"/>
    <col min="7421" max="7421" width="14.85546875" customWidth="1"/>
    <col min="7423" max="7423" width="35.7109375" customWidth="1"/>
    <col min="7674" max="7674" width="26" customWidth="1"/>
    <col min="7675" max="7675" width="19.7109375" customWidth="1"/>
    <col min="7677" max="7677" width="14.85546875" customWidth="1"/>
    <col min="7679" max="7679" width="35.7109375" customWidth="1"/>
    <col min="7930" max="7930" width="26" customWidth="1"/>
    <col min="7931" max="7931" width="19.7109375" customWidth="1"/>
    <col min="7933" max="7933" width="14.85546875" customWidth="1"/>
    <col min="7935" max="7935" width="35.7109375" customWidth="1"/>
    <col min="8186" max="8186" width="26" customWidth="1"/>
    <col min="8187" max="8187" width="19.7109375" customWidth="1"/>
    <col min="8189" max="8189" width="14.85546875" customWidth="1"/>
    <col min="8191" max="8191" width="35.7109375" customWidth="1"/>
    <col min="8442" max="8442" width="26" customWidth="1"/>
    <col min="8443" max="8443" width="19.7109375" customWidth="1"/>
    <col min="8445" max="8445" width="14.85546875" customWidth="1"/>
    <col min="8447" max="8447" width="35.7109375" customWidth="1"/>
    <col min="8698" max="8698" width="26" customWidth="1"/>
    <col min="8699" max="8699" width="19.7109375" customWidth="1"/>
    <col min="8701" max="8701" width="14.85546875" customWidth="1"/>
    <col min="8703" max="8703" width="35.7109375" customWidth="1"/>
    <col min="8954" max="8954" width="26" customWidth="1"/>
    <col min="8955" max="8955" width="19.7109375" customWidth="1"/>
    <col min="8957" max="8957" width="14.85546875" customWidth="1"/>
    <col min="8959" max="8959" width="35.7109375" customWidth="1"/>
    <col min="9210" max="9210" width="26" customWidth="1"/>
    <col min="9211" max="9211" width="19.7109375" customWidth="1"/>
    <col min="9213" max="9213" width="14.85546875" customWidth="1"/>
    <col min="9215" max="9215" width="35.7109375" customWidth="1"/>
    <col min="9466" max="9466" width="26" customWidth="1"/>
    <col min="9467" max="9467" width="19.7109375" customWidth="1"/>
    <col min="9469" max="9469" width="14.85546875" customWidth="1"/>
    <col min="9471" max="9471" width="35.7109375" customWidth="1"/>
    <col min="9722" max="9722" width="26" customWidth="1"/>
    <col min="9723" max="9723" width="19.7109375" customWidth="1"/>
    <col min="9725" max="9725" width="14.85546875" customWidth="1"/>
    <col min="9727" max="9727" width="35.7109375" customWidth="1"/>
    <col min="9978" max="9978" width="26" customWidth="1"/>
    <col min="9979" max="9979" width="19.7109375" customWidth="1"/>
    <col min="9981" max="9981" width="14.85546875" customWidth="1"/>
    <col min="9983" max="9983" width="35.7109375" customWidth="1"/>
    <col min="10234" max="10234" width="26" customWidth="1"/>
    <col min="10235" max="10235" width="19.7109375" customWidth="1"/>
    <col min="10237" max="10237" width="14.85546875" customWidth="1"/>
    <col min="10239" max="10239" width="35.7109375" customWidth="1"/>
    <col min="10490" max="10490" width="26" customWidth="1"/>
    <col min="10491" max="10491" width="19.7109375" customWidth="1"/>
    <col min="10493" max="10493" width="14.85546875" customWidth="1"/>
    <col min="10495" max="10495" width="35.7109375" customWidth="1"/>
    <col min="10746" max="10746" width="26" customWidth="1"/>
    <col min="10747" max="10747" width="19.7109375" customWidth="1"/>
    <col min="10749" max="10749" width="14.85546875" customWidth="1"/>
    <col min="10751" max="10751" width="35.7109375" customWidth="1"/>
    <col min="11002" max="11002" width="26" customWidth="1"/>
    <col min="11003" max="11003" width="19.7109375" customWidth="1"/>
    <col min="11005" max="11005" width="14.85546875" customWidth="1"/>
    <col min="11007" max="11007" width="35.7109375" customWidth="1"/>
    <col min="11258" max="11258" width="26" customWidth="1"/>
    <col min="11259" max="11259" width="19.7109375" customWidth="1"/>
    <col min="11261" max="11261" width="14.85546875" customWidth="1"/>
    <col min="11263" max="11263" width="35.7109375" customWidth="1"/>
    <col min="11514" max="11514" width="26" customWidth="1"/>
    <col min="11515" max="11515" width="19.7109375" customWidth="1"/>
    <col min="11517" max="11517" width="14.85546875" customWidth="1"/>
    <col min="11519" max="11519" width="35.7109375" customWidth="1"/>
    <col min="11770" max="11770" width="26" customWidth="1"/>
    <col min="11771" max="11771" width="19.7109375" customWidth="1"/>
    <col min="11773" max="11773" width="14.85546875" customWidth="1"/>
    <col min="11775" max="11775" width="35.7109375" customWidth="1"/>
    <col min="12026" max="12026" width="26" customWidth="1"/>
    <col min="12027" max="12027" width="19.7109375" customWidth="1"/>
    <col min="12029" max="12029" width="14.85546875" customWidth="1"/>
    <col min="12031" max="12031" width="35.7109375" customWidth="1"/>
    <col min="12282" max="12282" width="26" customWidth="1"/>
    <col min="12283" max="12283" width="19.7109375" customWidth="1"/>
    <col min="12285" max="12285" width="14.85546875" customWidth="1"/>
    <col min="12287" max="12287" width="35.7109375" customWidth="1"/>
    <col min="12538" max="12538" width="26" customWidth="1"/>
    <col min="12539" max="12539" width="19.7109375" customWidth="1"/>
    <col min="12541" max="12541" width="14.85546875" customWidth="1"/>
    <col min="12543" max="12543" width="35.7109375" customWidth="1"/>
    <col min="12794" max="12794" width="26" customWidth="1"/>
    <col min="12795" max="12795" width="19.7109375" customWidth="1"/>
    <col min="12797" max="12797" width="14.85546875" customWidth="1"/>
    <col min="12799" max="12799" width="35.7109375" customWidth="1"/>
    <col min="13050" max="13050" width="26" customWidth="1"/>
    <col min="13051" max="13051" width="19.7109375" customWidth="1"/>
    <col min="13053" max="13053" width="14.85546875" customWidth="1"/>
    <col min="13055" max="13055" width="35.7109375" customWidth="1"/>
    <col min="13306" max="13306" width="26" customWidth="1"/>
    <col min="13307" max="13307" width="19.7109375" customWidth="1"/>
    <col min="13309" max="13309" width="14.85546875" customWidth="1"/>
    <col min="13311" max="13311" width="35.7109375" customWidth="1"/>
    <col min="13562" max="13562" width="26" customWidth="1"/>
    <col min="13563" max="13563" width="19.7109375" customWidth="1"/>
    <col min="13565" max="13565" width="14.85546875" customWidth="1"/>
    <col min="13567" max="13567" width="35.7109375" customWidth="1"/>
    <col min="13818" max="13818" width="26" customWidth="1"/>
    <col min="13819" max="13819" width="19.7109375" customWidth="1"/>
    <col min="13821" max="13821" width="14.85546875" customWidth="1"/>
    <col min="13823" max="13823" width="35.7109375" customWidth="1"/>
    <col min="14074" max="14074" width="26" customWidth="1"/>
    <col min="14075" max="14075" width="19.7109375" customWidth="1"/>
    <col min="14077" max="14077" width="14.85546875" customWidth="1"/>
    <col min="14079" max="14079" width="35.7109375" customWidth="1"/>
    <col min="14330" max="14330" width="26" customWidth="1"/>
    <col min="14331" max="14331" width="19.7109375" customWidth="1"/>
    <col min="14333" max="14333" width="14.85546875" customWidth="1"/>
    <col min="14335" max="14335" width="35.7109375" customWidth="1"/>
    <col min="14586" max="14586" width="26" customWidth="1"/>
    <col min="14587" max="14587" width="19.7109375" customWidth="1"/>
    <col min="14589" max="14589" width="14.85546875" customWidth="1"/>
    <col min="14591" max="14591" width="35.7109375" customWidth="1"/>
    <col min="14842" max="14842" width="26" customWidth="1"/>
    <col min="14843" max="14843" width="19.7109375" customWidth="1"/>
    <col min="14845" max="14845" width="14.85546875" customWidth="1"/>
    <col min="14847" max="14847" width="35.7109375" customWidth="1"/>
    <col min="15098" max="15098" width="26" customWidth="1"/>
    <col min="15099" max="15099" width="19.7109375" customWidth="1"/>
    <col min="15101" max="15101" width="14.85546875" customWidth="1"/>
    <col min="15103" max="15103" width="35.7109375" customWidth="1"/>
    <col min="15354" max="15354" width="26" customWidth="1"/>
    <col min="15355" max="15355" width="19.7109375" customWidth="1"/>
    <col min="15357" max="15357" width="14.85546875" customWidth="1"/>
    <col min="15359" max="15359" width="35.7109375" customWidth="1"/>
    <col min="15610" max="15610" width="26" customWidth="1"/>
    <col min="15611" max="15611" width="19.7109375" customWidth="1"/>
    <col min="15613" max="15613" width="14.85546875" customWidth="1"/>
    <col min="15615" max="15615" width="35.7109375" customWidth="1"/>
    <col min="15866" max="15866" width="26" customWidth="1"/>
    <col min="15867" max="15867" width="19.7109375" customWidth="1"/>
    <col min="15869" max="15869" width="14.85546875" customWidth="1"/>
    <col min="15871" max="15871" width="35.7109375" customWidth="1"/>
    <col min="16122" max="16122" width="26" customWidth="1"/>
    <col min="16123" max="16123" width="19.7109375" customWidth="1"/>
    <col min="16125" max="16125" width="14.85546875" customWidth="1"/>
    <col min="16127" max="16127" width="35.7109375" customWidth="1"/>
  </cols>
  <sheetData>
    <row r="2" spans="1:5">
      <c r="A2" s="14" t="s">
        <v>98</v>
      </c>
    </row>
    <row r="5" spans="1:5">
      <c r="A5" t="s">
        <v>135</v>
      </c>
    </row>
    <row r="7" spans="1:5">
      <c r="A7" t="s">
        <v>136</v>
      </c>
      <c r="B7" s="4">
        <f>erstkalk!D14</f>
        <v>2618999</v>
      </c>
    </row>
    <row r="8" spans="1:5">
      <c r="D8" s="4"/>
      <c r="E8" s="4"/>
    </row>
    <row r="9" spans="1:5">
      <c r="D9" s="4"/>
      <c r="E9" s="4"/>
    </row>
    <row r="10" spans="1:5">
      <c r="A10" t="s">
        <v>137</v>
      </c>
      <c r="C10" s="129"/>
      <c r="D10" s="4"/>
      <c r="E10" s="4"/>
    </row>
    <row r="11" spans="1:5">
      <c r="B11" t="s">
        <v>138</v>
      </c>
      <c r="C11" s="130">
        <f>D11/B7</f>
        <v>1.1454758096509391E-2</v>
      </c>
      <c r="D11" s="48">
        <v>30000</v>
      </c>
      <c r="E11" s="4"/>
    </row>
    <row r="12" spans="1:5">
      <c r="B12" t="s">
        <v>139</v>
      </c>
      <c r="C12" s="130">
        <f>D12/B7</f>
        <v>1.9330667938399364E-2</v>
      </c>
      <c r="D12" s="48">
        <v>50627</v>
      </c>
      <c r="E12" s="4"/>
    </row>
    <row r="13" spans="1:5">
      <c r="B13" t="s">
        <v>140</v>
      </c>
      <c r="C13" s="130">
        <f>D13/B7</f>
        <v>7.5601403436961982E-3</v>
      </c>
      <c r="D13" s="48">
        <v>19800</v>
      </c>
      <c r="E13" s="4"/>
    </row>
    <row r="14" spans="1:5">
      <c r="B14" t="s">
        <v>141</v>
      </c>
      <c r="C14" s="130">
        <f>D14/B7</f>
        <v>1.1168389144096657E-2</v>
      </c>
      <c r="D14" s="48">
        <v>29250</v>
      </c>
      <c r="E14" s="4"/>
    </row>
    <row r="15" spans="1:5">
      <c r="C15" s="129"/>
      <c r="D15" s="4"/>
      <c r="E15" s="4"/>
    </row>
    <row r="16" spans="1:5">
      <c r="A16" t="s">
        <v>142</v>
      </c>
      <c r="C16" s="129">
        <f>D16/B7</f>
        <v>7.6365053976729276E-4</v>
      </c>
      <c r="D16" s="4">
        <v>2000</v>
      </c>
      <c r="E16" s="4"/>
    </row>
    <row r="17" spans="1:5">
      <c r="C17" s="129"/>
      <c r="D17" s="4"/>
      <c r="E17" s="4"/>
    </row>
    <row r="18" spans="1:5">
      <c r="A18" t="s">
        <v>143</v>
      </c>
      <c r="B18" t="s">
        <v>144</v>
      </c>
      <c r="C18" s="129">
        <v>7.6300000000000007E-2</v>
      </c>
      <c r="D18" s="4">
        <f>B7*C18</f>
        <v>199829.62370000003</v>
      </c>
      <c r="E18" s="4"/>
    </row>
    <row r="19" spans="1:5">
      <c r="B19" t="s">
        <v>145</v>
      </c>
      <c r="C19" s="129">
        <v>2.3400000000000001E-2</v>
      </c>
      <c r="D19" s="4">
        <f>C19*B7</f>
        <v>61284.5766</v>
      </c>
      <c r="E19" s="4"/>
    </row>
    <row r="20" spans="1:5">
      <c r="B20" t="s">
        <v>146</v>
      </c>
      <c r="C20" s="129">
        <f>D20/B$7</f>
        <v>3.4364274289528174E-3</v>
      </c>
      <c r="D20" s="4">
        <v>9000</v>
      </c>
      <c r="E20" s="4"/>
    </row>
    <row r="21" spans="1:5">
      <c r="B21" t="s">
        <v>147</v>
      </c>
      <c r="C21" s="129">
        <v>5.0000000000000001E-3</v>
      </c>
      <c r="D21" s="4">
        <f>C21*B7</f>
        <v>13094.995000000001</v>
      </c>
      <c r="E21" s="4"/>
    </row>
    <row r="22" spans="1:5">
      <c r="B22" t="s">
        <v>157</v>
      </c>
      <c r="C22" s="129">
        <f>D22/B$7</f>
        <v>4.5819032386037566E-3</v>
      </c>
      <c r="D22" s="4">
        <v>12000</v>
      </c>
      <c r="E22" s="4"/>
    </row>
    <row r="23" spans="1:5">
      <c r="B23" s="126" t="s">
        <v>148</v>
      </c>
      <c r="C23" s="129">
        <f>D23/B7</f>
        <v>0</v>
      </c>
      <c r="D23" s="4">
        <v>0</v>
      </c>
      <c r="E23" s="4"/>
    </row>
    <row r="24" spans="1:5">
      <c r="B24" s="126" t="s">
        <v>149</v>
      </c>
      <c r="C24" s="130">
        <f>D24/B7</f>
        <v>0</v>
      </c>
      <c r="D24" s="48">
        <v>0</v>
      </c>
      <c r="E24" s="4"/>
    </row>
    <row r="25" spans="1:5">
      <c r="C25" s="129"/>
      <c r="D25" s="4"/>
      <c r="E25" s="4"/>
    </row>
    <row r="26" spans="1:5">
      <c r="A26" t="s">
        <v>150</v>
      </c>
      <c r="C26" s="129">
        <f>D26/B7</f>
        <v>0</v>
      </c>
      <c r="D26" s="4">
        <v>0</v>
      </c>
      <c r="E26" s="4"/>
    </row>
    <row r="27" spans="1:5">
      <c r="C27" s="129"/>
      <c r="D27" s="4"/>
      <c r="E27" s="4"/>
    </row>
    <row r="28" spans="1:5">
      <c r="A28" t="s">
        <v>151</v>
      </c>
      <c r="B28" t="s">
        <v>125</v>
      </c>
      <c r="C28" s="129">
        <f>D28/B7</f>
        <v>4.3750000000000004E-2</v>
      </c>
      <c r="D28" s="4">
        <f>B7*1.25*0.035</f>
        <v>114581.20625000002</v>
      </c>
      <c r="E28" s="4"/>
    </row>
    <row r="29" spans="1:5">
      <c r="B29" t="s">
        <v>120</v>
      </c>
      <c r="C29" s="129">
        <f>D29/B7</f>
        <v>0</v>
      </c>
      <c r="D29" s="4">
        <v>0</v>
      </c>
      <c r="E29" s="4"/>
    </row>
    <row r="30" spans="1:5">
      <c r="B30" t="s">
        <v>152</v>
      </c>
      <c r="C30" s="129">
        <f>D30/B7</f>
        <v>0</v>
      </c>
      <c r="D30" s="4">
        <v>0</v>
      </c>
      <c r="E30" s="4"/>
    </row>
    <row r="31" spans="1:5">
      <c r="C31" s="129"/>
      <c r="D31" s="4"/>
      <c r="E31" s="4"/>
    </row>
    <row r="32" spans="1:5">
      <c r="A32" t="s">
        <v>153</v>
      </c>
      <c r="B32" t="s">
        <v>154</v>
      </c>
      <c r="C32" s="129">
        <v>0.03</v>
      </c>
      <c r="D32" s="4">
        <f>B7*C32</f>
        <v>78569.97</v>
      </c>
      <c r="E32" s="4"/>
    </row>
    <row r="33" spans="1:6">
      <c r="C33" s="129"/>
      <c r="D33" s="4"/>
      <c r="E33" s="4"/>
    </row>
    <row r="34" spans="1:6">
      <c r="A34" t="s">
        <v>155</v>
      </c>
      <c r="B34" t="s">
        <v>154</v>
      </c>
      <c r="C34" s="129">
        <v>5.0000000000000001E-3</v>
      </c>
      <c r="D34" s="4">
        <f>B7*C34</f>
        <v>13094.995000000001</v>
      </c>
      <c r="E34" s="4"/>
    </row>
    <row r="35" spans="1:6">
      <c r="C35" s="129"/>
      <c r="D35" s="4"/>
      <c r="E35" s="4"/>
    </row>
    <row r="36" spans="1:6">
      <c r="A36" t="s">
        <v>156</v>
      </c>
      <c r="C36" s="129">
        <f>D36/B7</f>
        <v>3.8182526988364638E-3</v>
      </c>
      <c r="D36" s="4">
        <v>10000</v>
      </c>
      <c r="E36" s="4"/>
    </row>
    <row r="37" spans="1:6" ht="6.75" customHeight="1">
      <c r="C37" s="131"/>
      <c r="D37" s="11"/>
      <c r="E37" s="4"/>
    </row>
    <row r="38" spans="1:6" ht="6.75" customHeight="1">
      <c r="C38" s="129"/>
      <c r="D38" s="4"/>
      <c r="E38" s="4"/>
    </row>
    <row r="39" spans="1:6">
      <c r="C39" s="129">
        <f>SUM(C11:C36)</f>
        <v>0.24556418942886193</v>
      </c>
      <c r="D39" s="4">
        <f>SUM(D11:D37)</f>
        <v>643132.36655000004</v>
      </c>
      <c r="E39" s="4"/>
      <c r="F39">
        <f>D39/B7</f>
        <v>0.24556418942886196</v>
      </c>
    </row>
    <row r="40" spans="1:6">
      <c r="C40" s="129"/>
      <c r="D40" s="4"/>
      <c r="E40" s="4"/>
    </row>
    <row r="41" spans="1:6">
      <c r="C41" s="129"/>
      <c r="D41" s="4"/>
      <c r="E41" s="4"/>
    </row>
    <row r="42" spans="1:6">
      <c r="D42" s="4"/>
      <c r="E42" s="4"/>
    </row>
    <row r="43" spans="1:6">
      <c r="D43" s="4"/>
      <c r="E43" s="4"/>
    </row>
    <row r="44" spans="1:6">
      <c r="D44" s="4"/>
      <c r="E44" s="4"/>
    </row>
    <row r="45" spans="1:6">
      <c r="D45" s="4"/>
      <c r="E45" s="4"/>
    </row>
    <row r="46" spans="1:6">
      <c r="D46" s="4"/>
      <c r="E46" s="4"/>
    </row>
    <row r="47" spans="1:6">
      <c r="D47" s="4"/>
      <c r="E47" s="4"/>
    </row>
    <row r="48" spans="1:6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erstkalk</vt:lpstr>
      <vt:lpstr>finanzierungsplan</vt:lpstr>
      <vt:lpstr>Baurechtskosten</vt:lpstr>
      <vt:lpstr>Nebenbaukosten</vt:lpstr>
      <vt:lpstr>Baurechtskosten!Druckbereich</vt:lpstr>
      <vt:lpstr>erstkalk!Druckbereich</vt:lpstr>
      <vt:lpstr>finanzierungsplan!Druckbereich</vt:lpstr>
      <vt:lpstr>Nebenbaukosten!Druckbereich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Trenkmann Sigrid</cp:lastModifiedBy>
  <cp:lastPrinted>2015-09-09T06:25:45Z</cp:lastPrinted>
  <dcterms:created xsi:type="dcterms:W3CDTF">2002-10-28T10:02:16Z</dcterms:created>
  <dcterms:modified xsi:type="dcterms:W3CDTF">2015-09-09T06:25:48Z</dcterms:modified>
</cp:coreProperties>
</file>